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<sst xmlns="http://schemas.openxmlformats.org/spreadsheetml/2006/main" uniqueCount="920">
  <si>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</si>
  <si>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</si>
  <si>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</si>
  <si>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</si>
  <si>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</si>
  <si>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</si>
  <si>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</si>
  <si>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</si>
  <si>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</si>
  <si>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</si>
  <si>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</si>
  <si>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</si>
  <si>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</si>
  <si>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</si>
  <si>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</si>
  <si>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</si>
  <si>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</si>
  <si>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</si>
  <si>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</si>
  <si>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</si>
  <si>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</si>
  <si>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</si>
  <si>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</si>
  <si>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</si>
  <si>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</si>
  <si>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</si>
  <si>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</si>
  <si>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</si>
  <si>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</si>
  <si>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</si>
  <si>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</si>
  <si>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</si>
  <si>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</si>
  <si>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</si>
  <si>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</si>
  <si>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</si>
  <si>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</si>
  <si>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</si>
  <si>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</si>
  <si>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</si>
  <si>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</si>
  <si>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</si>
  <si>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</si>
  <si>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</si>
  <si>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</si>
  <si>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</si>
  <si>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</si>
  <si>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</si>
  <si>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</si>
  <si>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</si>
  <si>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</si>
  <si>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</si>
  <si>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</si>
  <si>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</si>
  <si>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</si>
  <si>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</si>
  <si>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</si>
  <si>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</si>
  <si>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</si>
  <si>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</si>
  <si>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</si>
  <si>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</si>
  <si>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</si>
  <si>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</si>
  <si>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</si>
  <si>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</si>
  <si>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</si>
  <si>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</si>
  <si>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</si>
  <si>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</si>
  <si>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</si>
  <si>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</si>
  <si>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</si>
  <si>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</si>
  <si>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</si>
  <si>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</si>
  <si>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</si>
  <si>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</si>
  <si>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</si>
  <si>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</si>
  <si>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</si>
  <si>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</si>
  <si>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</si>
  <si>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</si>
  <si>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</si>
  <si>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</si>
  <si>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</si>
  <si>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</si>
  <si>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</si>
  <si>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</si>
  <si>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</si>
  <si>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</si>
  <si>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</si>
  <si>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</si>
  <si>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</si>
  <si>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</si>
  <si>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</si>
  <si>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</si>
  <si>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</si>
  <si>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</si>
  <si>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</si>
  <si>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</si>
  <si>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</si>
  <si>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</si>
  <si>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</si>
  <si>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</si>
  <si>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</si>
  <si>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</si>
  <si>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</si>
  <si>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</si>
  <si>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</si>
  <si>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</si>
  <si>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</si>
  <si>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</si>
  <si>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</si>
  <si>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</si>
  <si>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</si>
  <si>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</si>
  <si>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</si>
  <si>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</si>
  <si>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</si>
  <si>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</si>
  <si>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</si>
  <si>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</si>
  <si>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</si>
  <si>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</si>
  <si>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</si>
  <si>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</si>
  <si>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</si>
  <si>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</si>
  <si>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</si>
  <si>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</si>
  <si>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</si>
  <si>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</si>
  <si>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</si>
  <si>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</si>
  <si>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</si>
  <si>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</si>
  <si>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</si>
  <si>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</si>
  <si>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</si>
  <si>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</si>
  <si>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</si>
  <si>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</si>
  <si>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</si>
  <si>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</si>
  <si>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</si>
  <si>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</si>
  <si>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</si>
  <si>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</si>
  <si>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</si>
  <si>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</si>
  <si>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</si>
  <si>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</si>
  <si>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</si>
  <si>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</si>
  <si>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</si>
  <si>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</si>
  <si>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</si>
  <si>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</si>
  <si>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</si>
  <si>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</si>
  <si>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</si>
  <si>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</si>
  <si>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</si>
  <si>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</si>
  <si>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</si>
  <si>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</si>
  <si>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</si>
  <si>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</si>
  <si>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</si>
  <si>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</si>
  <si>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</si>
  <si>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</si>
  <si>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</si>
  <si>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</si>
  <si>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</si>
  <si>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</si>
  <si>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</si>
  <si>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</si>
  <si>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</si>
  <si>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</si>
  <si>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</si>
  <si>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</si>
  <si>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</si>
  <si>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</si>
  <si>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</si>
  <si>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</si>
  <si>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</si>
  <si>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</si>
  <si>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</si>
  <si>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</si>
  <si>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</si>
  <si>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</si>
  <si>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</si>
  <si>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</si>
  <si>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</si>
  <si>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</si>
  <si>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</si>
  <si>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</si>
  <si>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</si>
  <si>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</si>
  <si>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</si>
  <si>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</si>
  <si>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</si>
  <si>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</si>
  <si>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</si>
  <si>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</si>
  <si>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</si>
  <si>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</si>
  <si>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</si>
  <si>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</si>
  <si>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</si>
  <si>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</si>
  <si>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</si>
  <si>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</si>
  <si>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</si>
  <si>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</si>
  <si>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</si>
  <si>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</si>
  <si>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</si>
  <si>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</si>
  <si>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</si>
  <si>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</si>
  <si>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</si>
  <si>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</si>
  <si>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</si>
  <si>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</si>
  <si>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</si>
  <si>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</si>
  <si>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</si>
  <si>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</si>
  <si>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</si>
  <si>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</si>
  <si>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</si>
  <si>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</si>
  <si>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</si>
  <si>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</si>
  <si>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</si>
  <si>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</si>
  <si>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</si>
  <si>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</si>
  <si>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</si>
  <si>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</si>
  <si>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</si>
  <si>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</si>
  <si>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</si>
  <si>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</si>
  <si>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</si>
  <si>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</si>
  <si>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</si>
  <si>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</si>
  <si>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</si>
  <si>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</si>
  <si>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</si>
  <si>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</si>
  <si>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</si>
  <si>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</si>
  <si>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</si>
  <si>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</si>
  <si>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</si>
  <si>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</si>
  <si>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</si>
  <si>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</si>
  <si>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</si>
  <si>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</si>
  <si>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</si>
  <si>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</si>
  <si>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</si>
  <si>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</si>
  <si>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</si>
  <si>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</si>
  <si>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</si>
  <si>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</si>
  <si>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</si>
  <si>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</si>
  <si>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</si>
  <si>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</si>
  <si>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</si>
  <si>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</si>
  <si>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</si>
  <si>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</si>
  <si>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</si>
  <si>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</si>
  <si>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</si>
  <si>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</si>
  <si>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</si>
  <si>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</si>
  <si>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</si>
  <si>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</si>
  <si>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</si>
  <si>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</si>
  <si>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</si>
  <si>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</si>
  <si>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</si>
  <si>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</si>
  <si>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</si>
  <si>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</si>
  <si>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</si>
  <si>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</si>
  <si>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</si>
  <si>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</si>
  <si>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</si>
  <si>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</si>
  <si>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</si>
  <si>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</si>
  <si>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</si>
  <si>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</si>
  <si>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</si>
  <si>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</si>
  <si>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</si>
  <si>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</si>
  <si>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</si>
  <si>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</si>
  <si>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</si>
  <si>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</si>
  <si>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</si>
  <si>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</si>
  <si>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</si>
  <si>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</si>
  <si>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</si>
  <si>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</si>
  <si>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</si>
  <si>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</si>
  <si>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</si>
  <si>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</si>
  <si>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</si>
  <si>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</si>
  <si>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</si>
  <si>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</si>
  <si>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</si>
  <si>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</si>
  <si>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</si>
  <si>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</si>
  <si>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</si>
  <si>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</si>
  <si>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</si>
  <si>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</si>
  <si>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</si>
  <si>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</si>
  <si>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</si>
  <si>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</si>
  <si>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</si>
  <si>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</si>
  <si>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</si>
  <si>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</si>
  <si>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</si>
  <si>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</si>
  <si>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</si>
  <si>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</si>
  <si>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</si>
  <si>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</si>
  <si>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</si>
  <si>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</si>
  <si>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</si>
  <si>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</si>
  <si>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</si>
  <si>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</si>
  <si>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</si>
  <si>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</si>
  <si>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</si>
  <si>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</si>
  <si>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</si>
  <si>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</si>
  <si>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</si>
  <si>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</si>
  <si>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</si>
  <si>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</si>
  <si>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</si>
  <si>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</si>
  <si>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</si>
  <si>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</si>
  <si>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</si>
  <si>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</si>
  <si>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</si>
  <si>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</si>
  <si>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</si>
  <si>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</si>
  <si>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</si>
  <si>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</si>
  <si>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</si>
  <si>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</si>
  <si>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</si>
  <si>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</si>
  <si>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</si>
  <si>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</si>
  <si>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</si>
  <si>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</si>
  <si>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</si>
  <si>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</si>
  <si>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</si>
  <si>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</si>
  <si>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</si>
  <si>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</si>
  <si>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</si>
  <si>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</si>
  <si>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</si>
  <si>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</si>
  <si>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</si>
  <si>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</si>
  <si>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</si>
  <si>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</si>
  <si>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</si>
  <si>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</si>
  <si>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</si>
  <si>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</si>
  <si>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</si>
  <si>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</si>
  <si>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</si>
  <si>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</si>
  <si>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</si>
  <si>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</si>
  <si>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</si>
  <si>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</si>
  <si>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</si>
  <si>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</si>
  <si>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</si>
  <si>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Comercio de libros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</si>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</sst>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0" TargetMode="External"/><Relationship Id="rId_hyperlink_21" Type="http://schemas.openxmlformats.org/officeDocument/2006/relationships/hyperlink" Target="#Clientes!A42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4" TargetMode="External"/><Relationship Id="rId_hyperlink_24" Type="http://schemas.openxmlformats.org/officeDocument/2006/relationships/hyperlink" Target="#Clientes!A47" TargetMode="External"/><Relationship Id="rId_hyperlink_25" Type="http://schemas.openxmlformats.org/officeDocument/2006/relationships/hyperlink" Target="#Clientes!A38" TargetMode="External"/><Relationship Id="rId_hyperlink_26" Type="http://schemas.openxmlformats.org/officeDocument/2006/relationships/hyperlink" Target="#Clientes!A49" TargetMode="External"/><Relationship Id="rId_hyperlink_27" Type="http://schemas.openxmlformats.org/officeDocument/2006/relationships/hyperlink" Target="#Clientes!A51" TargetMode="External"/><Relationship Id="rId_hyperlink_28" Type="http://schemas.openxmlformats.org/officeDocument/2006/relationships/hyperlink" Target="#Clientes!A52" TargetMode="External"/><Relationship Id="rId_hyperlink_29" Type="http://schemas.openxmlformats.org/officeDocument/2006/relationships/hyperlink" Target="#Clientes!A55" TargetMode="External"/><Relationship Id="rId_hyperlink_30" Type="http://schemas.openxmlformats.org/officeDocument/2006/relationships/hyperlink" Target="#Clientes!A54" TargetMode="External"/><Relationship Id="rId_hyperlink_31" Type="http://schemas.openxmlformats.org/officeDocument/2006/relationships/hyperlink" Target="#Clientes!A56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90\whatsapp-image-2022-09-28-at-7-33-37-am-63343f4094393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0\whatsapp-image-2022-09-28-at-7-33-36-am-63343f50d0d85.jpg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0\whatsapp-image-2022-09-28-at-7-38-06-am-63344069ac42c.jpg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0\whatsapp-image-2022-09-28-at-7-39-26-am-6334408b6734b.jpg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0\camscanner-09-28-2022-15-45-6334bac55bf1f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0\whatsapp-image-2022-09-28-at-4-22-53-pm-6334bb3cdfd2b.jpg" TargetMode="External"/><Relationship Id="rId_hyperlink_575" Type="http://schemas.openxmlformats.org/officeDocument/2006/relationships/hyperlink" Target="#Clientes!A37" TargetMode="External"/><Relationship Id="rId_hyperlink_576" Type="http://schemas.openxmlformats.org/officeDocument/2006/relationships/hyperlink" Target="archivos\cliente\97\rut-632dbc4ef1c27.pdf" TargetMode="External"/><Relationship Id="rId_hyperlink_577" Type="http://schemas.openxmlformats.org/officeDocument/2006/relationships/hyperlink" Target="#Clientes!A37" TargetMode="External"/><Relationship Id="rId_hyperlink_578" Type="http://schemas.openxmlformats.org/officeDocument/2006/relationships/hyperlink" Target="archivos\cliente\97\cedula-paola-1-632dbcbbd82c8.pdf" TargetMode="External"/><Relationship Id="rId_hyperlink_579" Type="http://schemas.openxmlformats.org/officeDocument/2006/relationships/hyperlink" Target="#Clientes!A37" TargetMode="External"/><Relationship Id="rId_hyperlink_580" Type="http://schemas.openxmlformats.org/officeDocument/2006/relationships/hyperlink" Target="archivos\cliente\97\referencia-bancaria-632dbdc46832c.pdf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97\roa-urrego-paola-isabel-prosa-del-mundo-espacio-edu-632dbe5282882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97\extracto-198003571-202206-cta-ahorros-6198-632dbecbe86ed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97\rta-ano-2021-1-632dbf4deaa16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7\balance-paola-roa-2021-632dbf748bd79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7\firma-632dc06d8eb71.jpg" TargetMode="External"/><Relationship Id="rId_hyperlink_591" Type="http://schemas.openxmlformats.org/officeDocument/2006/relationships/hyperlink" Target="#Clientes!A38" TargetMode="External"/><Relationship Id="rId_hyperlink_592" Type="http://schemas.openxmlformats.org/officeDocument/2006/relationships/hyperlink" Target="archivos\cliente\102\rut-agosto-22-63322248c63c3.pdf" TargetMode="External"/><Relationship Id="rId_hyperlink_593" Type="http://schemas.openxmlformats.org/officeDocument/2006/relationships/hyperlink" Target="#Clientes!A38" TargetMode="External"/><Relationship Id="rId_hyperlink_594" Type="http://schemas.openxmlformats.org/officeDocument/2006/relationships/hyperlink" Target="archivos\cliente\102\cedula-m-lleras-633222715647e.pdf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2\certificado-de-existencia-6344848667156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2\renta2021-63448761bdd6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2\estados-financieros-2022-compressed-6344882a45719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2\certificado-bancario-itau-noviembre-638788b39e72b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2\firma-jml-635bfe9a3ae35.jpg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2\huella-635bfe9a3b29a.jpg" TargetMode="External"/><Relationship Id="rId_hyperlink_607" Type="http://schemas.openxmlformats.org/officeDocument/2006/relationships/hyperlink" Target="#Clientes!A39" TargetMode="External"/><Relationship Id="rId_hyperlink_608" Type="http://schemas.openxmlformats.org/officeDocument/2006/relationships/hyperlink" Target="archivos\cliente\103\2022-05-08-rut-63336c430dacd.pdf" TargetMode="External"/><Relationship Id="rId_hyperlink_609" Type="http://schemas.openxmlformats.org/officeDocument/2006/relationships/hyperlink" Target="#Clientes!A39" TargetMode="External"/><Relationship Id="rId_hyperlink_610" Type="http://schemas.openxmlformats.org/officeDocument/2006/relationships/hyperlink" Target="archivos\cliente\103\ce-dula-amqr-63336c5d4f9bb.pdf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3\2022-certificado-bancario-63336c663115b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3\renta-2021-alejandra-quintero-2117674408498-1-63336cac508ec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3\carta-taschen-63336d34a5114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3\firma-63336dcb4abcc.png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3\huella-digital-alejandra-63336dcb4aefb.jpg" TargetMode="External"/><Relationship Id="rId_hyperlink_621" Type="http://schemas.openxmlformats.org/officeDocument/2006/relationships/hyperlink" Target="#Clientes!A40" TargetMode="External"/><Relationship Id="rId_hyperlink_622" Type="http://schemas.openxmlformats.org/officeDocument/2006/relationships/hyperlink" Target="archivos\cliente\104\rut-63349feeb0241.pdf" TargetMode="External"/><Relationship Id="rId_hyperlink_623" Type="http://schemas.openxmlformats.org/officeDocument/2006/relationships/hyperlink" Target="#Clientes!A40" TargetMode="External"/><Relationship Id="rId_hyperlink_624" Type="http://schemas.openxmlformats.org/officeDocument/2006/relationships/hyperlink" Target="archivos\cliente\104\rut-holguin-6334a07372bb5.pdf" TargetMode="External"/><Relationship Id="rId_hyperlink_625" Type="http://schemas.openxmlformats.org/officeDocument/2006/relationships/hyperlink" Target="#Clientes!A40" TargetMode="External"/><Relationship Id="rId_hyperlink_626" Type="http://schemas.openxmlformats.org/officeDocument/2006/relationships/hyperlink" Target="archivos\cliente\104\cedula-de-ciudadania-rlegal-mdla-6334a09249e67.pdf" TargetMode="External"/><Relationship Id="rId_hyperlink_627" Type="http://schemas.openxmlformats.org/officeDocument/2006/relationships/hyperlink" Target="#Clientes!A40" TargetMode="External"/><Relationship Id="rId_hyperlink_628" Type="http://schemas.openxmlformats.org/officeDocument/2006/relationships/hyperlink" Target="archivos\cliente\104\itau-8530-6334a09c70886.pdf" TargetMode="External"/><Relationship Id="rId_hyperlink_629" Type="http://schemas.openxmlformats.org/officeDocument/2006/relationships/hyperlink" Target="#Clientes!A40" TargetMode="External"/><Relationship Id="rId_hyperlink_630" Type="http://schemas.openxmlformats.org/officeDocument/2006/relationships/hyperlink" Target="archivos\cliente\104\camara-de-comercio-sept-19-6334a110b910d.pdf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4\renta2021-6334a123d49a7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4\documentos-cierre-ano-2021-6334a13910841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4\firma-mdla-6334a155c131a.jpg" TargetMode="External"/><Relationship Id="rId_hyperlink_637" Type="http://schemas.openxmlformats.org/officeDocument/2006/relationships/hyperlink" Target="#Clientes!A41" TargetMode="External"/><Relationship Id="rId_hyperlink_638" Type="http://schemas.openxmlformats.org/officeDocument/2006/relationships/hyperlink" Target="archivos\cliente\106\rut-actualizado-mayo-2022-633615162e4d1.pdf" TargetMode="External"/><Relationship Id="rId_hyperlink_639" Type="http://schemas.openxmlformats.org/officeDocument/2006/relationships/hyperlink" Target="#Clientes!A41" TargetMode="External"/><Relationship Id="rId_hyperlink_640" Type="http://schemas.openxmlformats.org/officeDocument/2006/relationships/hyperlink" Target="archivos\cliente\106\cedula-6336152aa46b4.pdf" TargetMode="External"/><Relationship Id="rId_hyperlink_641" Type="http://schemas.openxmlformats.org/officeDocument/2006/relationships/hyperlink" Target="#Clientes!A41" TargetMode="External"/><Relationship Id="rId_hyperlink_642" Type="http://schemas.openxmlformats.org/officeDocument/2006/relationships/hyperlink" Target="archivos\cliente\106\banco-davivienda-6336154486ec7.pdf" TargetMode="External"/><Relationship Id="rId_hyperlink_643" Type="http://schemas.openxmlformats.org/officeDocument/2006/relationships/hyperlink" Target="#Clientes!A41" TargetMode="External"/><Relationship Id="rId_hyperlink_644" Type="http://schemas.openxmlformats.org/officeDocument/2006/relationships/hyperlink" Target="archivos\cliente\106\declaracion-de-renta-2022-6336171d8f7a7.pdf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6\extractos-635c5f330d0bd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6\banco-2-635c606eeb520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6\referencia-comercial-planeta-635bf4ba63498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6\libreria-javier-2021-635c57bd81872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6\referencia-comercial-penguin-random-63603e60bc072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6\firma-6360402e0627e.jpg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6\huella-6360402e06414.jpg" TargetMode="External"/><Relationship Id="rId_hyperlink_659" Type="http://schemas.openxmlformats.org/officeDocument/2006/relationships/hyperlink" Target="#Clientes!A42" TargetMode="External"/><Relationship Id="rId_hyperlink_660" Type="http://schemas.openxmlformats.org/officeDocument/2006/relationships/hyperlink" Target="archivos\cliente\108\rut-contrabajo-sas-2022-633de979398aa.pdf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8\rut-monica-chacon-actual-2022-633deaa67749c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8\ccmonicachacon-633deab05d06a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8\certificado-bancodavivienda-633deab799aa5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8\referencia-comercial-633deabf528a6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8\certificado-de-existencia-633df731344d8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8\extracto-junio2022-633df73ea227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8\renta-ano-2020-monica-633df770595db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8\balance-incial-2022-contrabajo-firmado-633df7814aef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8\sin-titulo-633e021c305a9.png" TargetMode="External"/><Relationship Id="rId_hyperlink_679" Type="http://schemas.openxmlformats.org/officeDocument/2006/relationships/hyperlink" Target="#Clientes!A43" TargetMode="External"/><Relationship Id="rId_hyperlink_680" Type="http://schemas.openxmlformats.org/officeDocument/2006/relationships/hyperlink" Target="archivos\cliente\110\rut-635aeaf54228a.pdf" TargetMode="External"/><Relationship Id="rId_hyperlink_681" Type="http://schemas.openxmlformats.org/officeDocument/2006/relationships/hyperlink" Target="#Clientes!A43" TargetMode="External"/><Relationship Id="rId_hyperlink_682" Type="http://schemas.openxmlformats.org/officeDocument/2006/relationships/hyperlink" Target="archivos\cliente\110\cc-representante-legal-635aeafd76c63.pdf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10\davivienda-certificacio-n-de-producto2811-635aeb0c8cd78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10\referencia-comercial-fce-el-callejo-n-libreri-a-635aeb1d27d63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10\extracto-cuentadeahorros-2022-04-01t00-00-00-635aeb3f7aedf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10\certificado-de-ingresos-y-declaracion-renta-2020-2021-635aeb8b73b5f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10\referencia-bancaria-bdb-635aeba8cab85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10\firma-635aee4cbb685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10\huella-635aee4cbbb8e.pdf" TargetMode="External"/><Relationship Id="rId_hyperlink_697" Type="http://schemas.openxmlformats.org/officeDocument/2006/relationships/hyperlink" Target="#Clientes!A44" TargetMode="External"/><Relationship Id="rId_hyperlink_698" Type="http://schemas.openxmlformats.org/officeDocument/2006/relationships/hyperlink" Target="archivos\cliente\111\rut-2621-sas-12-10-2022-6363e7f20471e.pdf" TargetMode="External"/><Relationship Id="rId_hyperlink_699" Type="http://schemas.openxmlformats.org/officeDocument/2006/relationships/hyperlink" Target="#Clientes!A44" TargetMode="External"/><Relationship Id="rId_hyperlink_700" Type="http://schemas.openxmlformats.org/officeDocument/2006/relationships/hyperlink" Target="archivos\cliente\111\rut-alejandra-correa-jaramillo-12-10-2022-6363e80d107e2.pdf" TargetMode="External"/><Relationship Id="rId_hyperlink_701" Type="http://schemas.openxmlformats.org/officeDocument/2006/relationships/hyperlink" Target="#Clientes!A44" TargetMode="External"/><Relationship Id="rId_hyperlink_702" Type="http://schemas.openxmlformats.org/officeDocument/2006/relationships/hyperlink" Target="archivos\cliente\111\cedula-representante-legal-6363e81856324.pdf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1\certificado-cuenta-davivienda-6363e81e8f3d0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1\referencia-comercial-marpico-6363e85e1dcb0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1\certificado-camara-de-comercio-octubre-21-2022-6363e8659de51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1\10-octubre-cuenta-corriente-6363e8814f2bc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1\2621-sas-declaracion-de-renta-2021-6363e8959a8c6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1\estdoenlasitucaion-financiera-26212021-6363e8a5ad0d9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1\firma-alejandra-6363ea1793fca.png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1\huella-alejandra-correa-6363ea17941a7.jpg" TargetMode="External"/><Relationship Id="rId_hyperlink_719" Type="http://schemas.openxmlformats.org/officeDocument/2006/relationships/hyperlink" Target="#Clientes!A45" TargetMode="External"/><Relationship Id="rId_hyperlink_720" Type="http://schemas.openxmlformats.org/officeDocument/2006/relationships/hyperlink" Target="archivos\cliente\114\rut-anyela-gomez-generado-agosto-29-de-2022-1-637baed508cc6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4\t26-referencia-bancaria-2022102109454029819-637baf0d19a73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4\cedula-1-637baf48512fc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4\referencia-comercial-spi-637baf710c2b2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4\extracto-cuentacorrientecomercial-2022-10-01t12-00-00-637c0321bb80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4\extracto-cuentacorrientecomercial-2022-09-01t12-00-00-637c032fe4c3c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4\declaracion-de-renta-f-210-de-2021-anyela-yalile-gomez-cardona-637c036e0e68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4\camscanner-09-19-2022-19-13-1-637c0bdd32584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4\whatsapp-image-2022-11-21-at-6-53-47-pm-637c12d15af4f.jpg" TargetMode="External"/><Relationship Id="rId_hyperlink_737" Type="http://schemas.openxmlformats.org/officeDocument/2006/relationships/hyperlink" Target="#Clientes!A46" TargetMode="External"/><Relationship Id="rId_hyperlink_738" Type="http://schemas.openxmlformats.org/officeDocument/2006/relationships/hyperlink" Target="archivos\cliente\115\rut-637c1a974c3ff.pdf" TargetMode="External"/><Relationship Id="rId_hyperlink_739" Type="http://schemas.openxmlformats.org/officeDocument/2006/relationships/hyperlink" Target="#Clientes!A46" TargetMode="External"/><Relationship Id="rId_hyperlink_740" Type="http://schemas.openxmlformats.org/officeDocument/2006/relationships/hyperlink" Target="archivos\cliente\115\cedula-patricia-637c1a9e7497d.pdf" TargetMode="External"/><Relationship Id="rId_hyperlink_741" Type="http://schemas.openxmlformats.org/officeDocument/2006/relationships/hyperlink" Target="#Clientes!A46" TargetMode="External"/><Relationship Id="rId_hyperlink_742" Type="http://schemas.openxmlformats.org/officeDocument/2006/relationships/hyperlink" Target="archivos\cliente\115\certificacion-bancaria-637c1aa787c87.pdf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5\certificacion-comercial-1-637c1aedef6ce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5\certificacion-comercial-637c1b5b5c9fe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5\nury-patricia-acuna-rmirez-637c1c0a55242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5\balance-general-a-30-de-agosto-de-2022-637c1c7ca6f3f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5\certificacion-de-producto1279-5-637e243775f07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5\extracto-202210-637e2444442d2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5\patito258-637e27496a795.jpg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5\huella-patricia-637e27496aa20.jpg" TargetMode="External"/><Relationship Id="rId_hyperlink_759" Type="http://schemas.openxmlformats.org/officeDocument/2006/relationships/hyperlink" Target="#Clientes!A47" TargetMode="External"/><Relationship Id="rId_hyperlink_760" Type="http://schemas.openxmlformats.org/officeDocument/2006/relationships/hyperlink" Target="archivos\cliente\116\rut-actualizado-637e1fc2cffd2.pdf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6\rut-rodrigo-637e1fca12c10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6\doc101022-10102022114854-637e1ff77e867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6\certificacion-bancaria-con-saldo-637e20e523df6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6\certificado-de-existencia-tloen-nov-637e20fbb4f34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6\declaracion-renta-2021-cristian-hernandez-637e215ea4acd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6\camscanner-11-22-2022-12-23-637e218850237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6\doc15827920221110161256-1-637e21d535a64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6\rodrigo-firma-637e26d459083.jpg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6\rodrigo-huella-637e26d459279.jpg" TargetMode="External"/><Relationship Id="rId_hyperlink_779" Type="http://schemas.openxmlformats.org/officeDocument/2006/relationships/hyperlink" Target="#Clientes!A48" TargetMode="External"/><Relationship Id="rId_hyperlink_780" Type="http://schemas.openxmlformats.org/officeDocument/2006/relationships/hyperlink" Target="archivos\cliente\117\cc-compressed-63852bc3ca6d4.pdf" TargetMode="External"/><Relationship Id="rId_hyperlink_781" Type="http://schemas.openxmlformats.org/officeDocument/2006/relationships/hyperlink" Target="#Clientes!A48" TargetMode="External"/><Relationship Id="rId_hyperlink_782" Type="http://schemas.openxmlformats.org/officeDocument/2006/relationships/hyperlink" Target="archivos\cliente\117\doc-20221104-wa0003-63852c51f41e6.pdf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7\referencias-bancarias-2022-11-28-16-50-23-63852db65f1ce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7\carta-de-referencia-comercial-1-638f854a11fd7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7\img-20221206-wa0006-638f8f5672d46.jpg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7\img-20221206-wa0005-638f8f5672f99.jpg" TargetMode="External"/><Relationship Id="rId_hyperlink_791" Type="http://schemas.openxmlformats.org/officeDocument/2006/relationships/hyperlink" Target="#Clientes!A49" TargetMode="External"/><Relationship Id="rId_hyperlink_792" Type="http://schemas.openxmlformats.org/officeDocument/2006/relationships/hyperlink" Target="archivos\cliente\120\rut-enhacore-books-sas-63bdad6c1942a.pdf" TargetMode="External"/><Relationship Id="rId_hyperlink_793" Type="http://schemas.openxmlformats.org/officeDocument/2006/relationships/hyperlink" Target="#Clientes!A49" TargetMode="External"/><Relationship Id="rId_hyperlink_794" Type="http://schemas.openxmlformats.org/officeDocument/2006/relationships/hyperlink" Target="archivos\cliente\120\rut-alejandro-enhacore-2022-63bdad9b231ab.pdf" TargetMode="External"/><Relationship Id="rId_hyperlink_795" Type="http://schemas.openxmlformats.org/officeDocument/2006/relationships/hyperlink" Target="#Clientes!A49" TargetMode="External"/><Relationship Id="rId_hyperlink_796" Type="http://schemas.openxmlformats.org/officeDocument/2006/relationships/hyperlink" Target="archivos\cliente\120\cc-alejandro-herrera-63bdada9f2d10.pdf" TargetMode="External"/><Relationship Id="rId_hyperlink_797" Type="http://schemas.openxmlformats.org/officeDocument/2006/relationships/hyperlink" Target="#Clientes!A49" TargetMode="External"/><Relationship Id="rId_hyperlink_798" Type="http://schemas.openxmlformats.org/officeDocument/2006/relationships/hyperlink" Target="archivos\cliente\120\sb22630204d4223-63bdae160dc83.pdf" TargetMode="External"/><Relationship Id="rId_hyperlink_799" Type="http://schemas.openxmlformats.org/officeDocument/2006/relationships/hyperlink" Target="#Clientes!A49" TargetMode="External"/><Relationship Id="rId_hyperlink_800" Type="http://schemas.openxmlformats.org/officeDocument/2006/relationships/hyperlink" Target="archivos\cliente\120\1-declaracion-de-renta-2021-1-63bdaf4aac896.pdf" TargetMode="External"/><Relationship Id="rId_hyperlink_801" Type="http://schemas.openxmlformats.org/officeDocument/2006/relationships/hyperlink" Target="#Clientes!A49" TargetMode="External"/><Relationship Id="rId_hyperlink_802" Type="http://schemas.openxmlformats.org/officeDocument/2006/relationships/hyperlink" Target="archivos\cliente\120\estados-iniciales-63bdaf76b158a.pdf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20\alejandro-herrera-prada-black-low-res-63bdafbf8d45a.png" TargetMode="External"/><Relationship Id="rId_hyperlink_805" Type="http://schemas.openxmlformats.org/officeDocument/2006/relationships/hyperlink" Target="#Clientes!A50" TargetMode="External"/><Relationship Id="rId_hyperlink_806" Type="http://schemas.openxmlformats.org/officeDocument/2006/relationships/hyperlink" Target="archivos\cliente\121\rut-savia-63bf24a4913f4.pdf" TargetMode="External"/><Relationship Id="rId_hyperlink_807" Type="http://schemas.openxmlformats.org/officeDocument/2006/relationships/hyperlink" Target="#Clientes!A50" TargetMode="External"/><Relationship Id="rId_hyperlink_808" Type="http://schemas.openxmlformats.org/officeDocument/2006/relationships/hyperlink" Target="archivos\cliente\121\cedula-crs-63c6f63e8796f.jpg" TargetMode="External"/><Relationship Id="rId_hyperlink_809" Type="http://schemas.openxmlformats.org/officeDocument/2006/relationships/hyperlink" Target="#Clientes!A50" TargetMode="External"/><Relationship Id="rId_hyperlink_810" Type="http://schemas.openxmlformats.org/officeDocument/2006/relationships/hyperlink" Target="archivos\cliente\121\referencia-bancario-bancolombia-63c6f63285a39.pdf" TargetMode="External"/><Relationship Id="rId_hyperlink_811" Type="http://schemas.openxmlformats.org/officeDocument/2006/relationships/hyperlink" Target="#Clientes!A50" TargetMode="External"/><Relationship Id="rId_hyperlink_812" Type="http://schemas.openxmlformats.org/officeDocument/2006/relationships/hyperlink" Target="archivos\cliente\121\certificacion-comercial-63c6f64fc967f.pdf" TargetMode="External"/><Relationship Id="rId_hyperlink_813" Type="http://schemas.openxmlformats.org/officeDocument/2006/relationships/hyperlink" Target="#Clientes!A50" TargetMode="External"/><Relationship Id="rId_hyperlink_814" Type="http://schemas.openxmlformats.org/officeDocument/2006/relationships/hyperlink" Target="archivos\cliente\121\certificacion-bancaria-davivienda-63c6f65bbac8c.pdf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1\recomencacion-comercial-john-monsalve-63c6f662a89a0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1\estados-de-cuenta-e-inversiones-63c72e2e7bfb0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1\escritura-publica-63c72ecef264d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1\firma-crs-63c72fadb212a.jpg" TargetMode="External"/><Relationship Id="rId_hyperlink_823" Type="http://schemas.openxmlformats.org/officeDocument/2006/relationships/hyperlink" Target="#Clientes!A51" TargetMode="External"/><Relationship Id="rId_hyperlink_824" Type="http://schemas.openxmlformats.org/officeDocument/2006/relationships/hyperlink" Target="archivos\cliente\124\rut-verbena-literaria-29-nov-63c70e50c0597.pdf" TargetMode="External"/><Relationship Id="rId_hyperlink_825" Type="http://schemas.openxmlformats.org/officeDocument/2006/relationships/hyperlink" Target="#Clientes!A51" TargetMode="External"/><Relationship Id="rId_hyperlink_826" Type="http://schemas.openxmlformats.org/officeDocument/2006/relationships/hyperlink" Target="archivos\cliente\124\cedula-representante-legal-63c70e549108e.pdf" TargetMode="External"/><Relationship Id="rId_hyperlink_827" Type="http://schemas.openxmlformats.org/officeDocument/2006/relationships/hyperlink" Target="#Clientes!A51" TargetMode="External"/><Relationship Id="rId_hyperlink_828" Type="http://schemas.openxmlformats.org/officeDocument/2006/relationships/hyperlink" Target="archivos\cliente\124\certificacion-bancaria-63c70e5959e63.pdf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4\certificado-existencia-y-representacia-n-legal-63c70e744cc1f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4\0-18000008012-verbena-literaria-sas-63c70e86d288d.pdf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4\recomendacion-siglo-63c7215f60731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4\5-declaracion-2021-andre-jaramillo-firmada-y-presentada-63c73e57164c2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4\estados-63c73fda88a62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4\firma-63c7410b0bf48.png" TargetMode="External"/><Relationship Id="rId_hyperlink_841" Type="http://schemas.openxmlformats.org/officeDocument/2006/relationships/hyperlink" Target="#Clientes!A52" TargetMode="External"/><Relationship Id="rId_hyperlink_842" Type="http://schemas.openxmlformats.org/officeDocument/2006/relationships/hyperlink" Target="archivos\cliente\125\rut-bros-book-sas-dic-63c970677032f.pdf" TargetMode="External"/><Relationship Id="rId_hyperlink_843" Type="http://schemas.openxmlformats.org/officeDocument/2006/relationships/hyperlink" Target="#Clientes!A52" TargetMode="External"/><Relationship Id="rId_hyperlink_844" Type="http://schemas.openxmlformats.org/officeDocument/2006/relationships/hyperlink" Target="archivos\cliente\125\copia-representante-legal-2-63c970797c0bc.pdf" TargetMode="External"/><Relationship Id="rId_hyperlink_845" Type="http://schemas.openxmlformats.org/officeDocument/2006/relationships/hyperlink" Target="#Clientes!A52" TargetMode="External"/><Relationship Id="rId_hyperlink_846" Type="http://schemas.openxmlformats.org/officeDocument/2006/relationships/hyperlink" Target="archivos\cliente\125\certificacion-caja-social-bros-book-63c970860fa0a.pdf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5\camara-de-comercio-bros-book-enero-2023-63c970a05521a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5\diciembre-2022-63c973b96ca74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5\certificacion-comercial-bros-book-63c974a3e8d1b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5\noviembre-2022-63c976eab402b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5\extracto-octubre-2022-63c976f7614f9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5\documentos-escaneados-63c97982d1d7c.pdf" TargetMode="External"/><Relationship Id="rId_hyperlink_859" Type="http://schemas.openxmlformats.org/officeDocument/2006/relationships/hyperlink" Target="#Clientes!A53" TargetMode="External"/><Relationship Id="rId_hyperlink_860" Type="http://schemas.openxmlformats.org/officeDocument/2006/relationships/hyperlink" Target="archivos\cliente\126\rut-alamo-libreria-63cab158b7923.pdf" TargetMode="External"/><Relationship Id="rId_hyperlink_861" Type="http://schemas.openxmlformats.org/officeDocument/2006/relationships/hyperlink" Target="#Clientes!A53" TargetMode="External"/><Relationship Id="rId_hyperlink_862" Type="http://schemas.openxmlformats.org/officeDocument/2006/relationships/hyperlink" Target="archivos\cliente\126\copia-de-b-cedula-63cab1869232a.pdf" TargetMode="External"/><Relationship Id="rId_hyperlink_863" Type="http://schemas.openxmlformats.org/officeDocument/2006/relationships/hyperlink" Target="#Clientes!A53" TargetMode="External"/><Relationship Id="rId_hyperlink_864" Type="http://schemas.openxmlformats.org/officeDocument/2006/relationships/hyperlink" Target="archivos\cliente\126\certificacion-bancaria-63cab1caa5605.pdf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6\referencia-libelula-63cab1d781673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6\copia-de-declaracion-de-renta-2021-sebastian-zuluaga-63cab1eb1bd7b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6\referencia-comercializadora-keops-63cab3e02fb9f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6\estado-situacion-financiera-a-diciembre-libreria-ano-2-022-63cab3ee3e3b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6\extracto-202212-cuenta-de-ahorros-8433-63cab44a79f5c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6\extracto-davivienda-63cab455f0b41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6\firm1-63cab863496ba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6\huella-63cab86349c63.pdf" TargetMode="External"/><Relationship Id="rId_hyperlink_881" Type="http://schemas.openxmlformats.org/officeDocument/2006/relationships/hyperlink" Target="#Clientes!A54" TargetMode="External"/><Relationship Id="rId_hyperlink_882" Type="http://schemas.openxmlformats.org/officeDocument/2006/relationships/hyperlink" Target="archivos\cliente\127\rut-sel-noviembre-de-2022-63cec17ae2ae6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7\cedula-lina-1-63cec21987bab.jpg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7\certificacion-bancaria-sel-julio-de-2021-63cec295a0f3d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7\certificado-de-existencia-sel-nov-21-de-2022-63cec2aca016c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7\referencia-comercial-random-sel-servicio-1-pdf-ano-2022-63cec3757dc05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7\rut-lina-63d405c76a508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7\declaracion-de-renta-sel-2021-63d405dc66cd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7\conjunto-estados-sel-2021-63d405e495b0e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7\referencia-comercial-urano-noviembre-de-2022-63d405f992b82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7\lina-63d407caa6714.jpg" TargetMode="External"/><Relationship Id="rId_hyperlink_901" Type="http://schemas.openxmlformats.org/officeDocument/2006/relationships/hyperlink" Target="#Clientes!A55" TargetMode="External"/><Relationship Id="rId_hyperlink_902" Type="http://schemas.openxmlformats.org/officeDocument/2006/relationships/hyperlink" Target="archivos\cliente\131\rut-prosa-sas-63dbd60ed1e86.pdf" TargetMode="External"/><Relationship Id="rId_hyperlink_903" Type="http://schemas.openxmlformats.org/officeDocument/2006/relationships/hyperlink" Target="#Clientes!A55" TargetMode="External"/><Relationship Id="rId_hyperlink_904" Type="http://schemas.openxmlformats.org/officeDocument/2006/relationships/hyperlink" Target="archivos\cliente\131\paola-roa-1-63dbd64fbdea6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31\cedula-paola-1-63dbd67365495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31\referencia-bancaria-depositos-espa-ol-63dbd6961a8ba.pdf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31\referencia-comercial-prosa-del-mundo-63dbd6c80210a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31\sa23166198b9785-2-63dbd72a2e6a2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31\balance-incial-o-de-apertura-63dbd776d5a6a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31\roa-urrego-paola-isabel-prosa-del-mundo-espacio-edu-63dbd7c78b443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31\balance-paola-roa-2022-1-63dbd8838d78a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31\firma-pao-63dbd8bd5e541.png" TargetMode="External"/><Relationship Id="rId_hyperlink_921" Type="http://schemas.openxmlformats.org/officeDocument/2006/relationships/hyperlink" Target="#Clientes!A56" TargetMode="External"/><Relationship Id="rId_hyperlink_922" Type="http://schemas.openxmlformats.org/officeDocument/2006/relationships/hyperlink" Target="archivos\cliente\133\rut-teatro-nacional30112022-1-63e1827f5c85f.pdf" TargetMode="External"/><Relationship Id="rId_hyperlink_923" Type="http://schemas.openxmlformats.org/officeDocument/2006/relationships/hyperlink" Target="#Clientes!A56" TargetMode="External"/><Relationship Id="rId_hyperlink_924" Type="http://schemas.openxmlformats.org/officeDocument/2006/relationships/hyperlink" Target="archivos\cliente\133\cedula-enrique-velez-1-63e18288ca189.pn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33\declaracion-de-renta-2021-1-63e1849a4f30e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33\camara-y-comercio-teatro-nacional-1-63e184dd45cd9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33\estados-financieros-2021-2-compressed-63e1850baacd8.pdf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33\firma-63e3db0cb8f9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275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/>
      <c r="F36" t="s">
        <v>278</v>
      </c>
      <c r="G36" t="s">
        <v>279</v>
      </c>
      <c r="H36" t="s">
        <v>280</v>
      </c>
      <c r="I36" t="s">
        <v>63</v>
      </c>
      <c r="J36">
        <v>24719419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3123457023</v>
      </c>
      <c r="W36" t="s">
        <v>281</v>
      </c>
      <c r="X36"/>
      <c r="Y36" t="s">
        <v>280</v>
      </c>
      <c r="Z36" t="s">
        <v>67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282</v>
      </c>
    </row>
    <row r="37" spans="1:36">
      <c r="A37"/>
      <c r="B37" t="s">
        <v>58</v>
      </c>
      <c r="C37"/>
      <c r="D37" t="s">
        <v>283</v>
      </c>
      <c r="E37" t="s">
        <v>284</v>
      </c>
      <c r="F37" t="s">
        <v>285</v>
      </c>
      <c r="G37" t="s">
        <v>286</v>
      </c>
      <c r="H37" t="s">
        <v>287</v>
      </c>
      <c r="I37" t="s">
        <v>63</v>
      </c>
      <c r="J37">
        <v>52996719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3124204273</v>
      </c>
      <c r="W37" t="s">
        <v>288</v>
      </c>
      <c r="X37"/>
      <c r="Y37" t="s">
        <v>289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290</v>
      </c>
    </row>
    <row r="38" spans="1:36">
      <c r="A38"/>
      <c r="B38" t="s">
        <v>35</v>
      </c>
      <c r="C38" t="s">
        <v>291</v>
      </c>
      <c r="D38"/>
      <c r="E38"/>
      <c r="F38"/>
      <c r="G38"/>
      <c r="H38" t="s">
        <v>292</v>
      </c>
      <c r="I38" t="s">
        <v>37</v>
      </c>
      <c r="J38">
        <v>900119438</v>
      </c>
      <c r="K38">
        <v>1</v>
      </c>
      <c r="L38"/>
      <c r="M38" t="s">
        <v>162</v>
      </c>
      <c r="N38" t="s">
        <v>40</v>
      </c>
      <c r="O38">
        <v>110231</v>
      </c>
      <c r="P38" t="s">
        <v>162</v>
      </c>
      <c r="Q38" t="s">
        <v>40</v>
      </c>
      <c r="R38">
        <v>110231</v>
      </c>
      <c r="S38" t="s">
        <v>41</v>
      </c>
      <c r="T38" t="s">
        <v>52</v>
      </c>
      <c r="U38"/>
      <c r="V38"/>
      <c r="W38"/>
      <c r="X38"/>
      <c r="Y38"/>
      <c r="Z38" t="s">
        <v>88</v>
      </c>
      <c r="AA38"/>
      <c r="AB38" t="s">
        <v>163</v>
      </c>
      <c r="AC38" t="s">
        <v>293</v>
      </c>
      <c r="AD38" t="s">
        <v>52</v>
      </c>
      <c r="AE38" t="s">
        <v>56</v>
      </c>
      <c r="AF38" t="s">
        <v>42</v>
      </c>
      <c r="AG38">
        <v>4761</v>
      </c>
      <c r="AH38" t="s">
        <v>42</v>
      </c>
      <c r="AI38" t="s">
        <v>294</v>
      </c>
    </row>
    <row r="39" spans="1:36">
      <c r="A39"/>
      <c r="B39" t="s">
        <v>58</v>
      </c>
      <c r="C39"/>
      <c r="D39" t="s">
        <v>295</v>
      </c>
      <c r="E39" t="s">
        <v>218</v>
      </c>
      <c r="F39" t="s">
        <v>296</v>
      </c>
      <c r="G39" t="s">
        <v>297</v>
      </c>
      <c r="H39" t="s">
        <v>298</v>
      </c>
      <c r="I39" t="s">
        <v>63</v>
      </c>
      <c r="J39">
        <v>43252955</v>
      </c>
      <c r="K39"/>
      <c r="L39"/>
      <c r="M39"/>
      <c r="N39"/>
      <c r="O39"/>
      <c r="P39"/>
      <c r="Q39"/>
      <c r="R39"/>
      <c r="S39" t="s">
        <v>299</v>
      </c>
      <c r="T39" t="s">
        <v>52</v>
      </c>
      <c r="U39" t="s">
        <v>300</v>
      </c>
      <c r="V39">
        <v>3003662284</v>
      </c>
      <c r="W39"/>
      <c r="X39">
        <v>3003662284</v>
      </c>
      <c r="Y39" t="s">
        <v>301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302</v>
      </c>
    </row>
    <row r="40" spans="1:36">
      <c r="A40"/>
      <c r="B40" t="s">
        <v>35</v>
      </c>
      <c r="C40" t="s">
        <v>303</v>
      </c>
      <c r="D40"/>
      <c r="E40"/>
      <c r="F40"/>
      <c r="G40"/>
      <c r="H40"/>
      <c r="I40" t="s">
        <v>37</v>
      </c>
      <c r="J40">
        <v>800094949</v>
      </c>
      <c r="K40">
        <v>9</v>
      </c>
      <c r="L40" t="s">
        <v>304</v>
      </c>
      <c r="M40" t="s">
        <v>305</v>
      </c>
      <c r="N40" t="s">
        <v>40</v>
      </c>
      <c r="O40">
        <v>110311</v>
      </c>
      <c r="P40" t="s">
        <v>305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54</v>
      </c>
      <c r="AA40"/>
      <c r="AB40" t="s">
        <v>89</v>
      </c>
      <c r="AC40" t="s">
        <v>306</v>
      </c>
      <c r="AD40" t="s">
        <v>42</v>
      </c>
      <c r="AE40">
        <v>9102</v>
      </c>
      <c r="AF40" t="s">
        <v>52</v>
      </c>
      <c r="AG40"/>
      <c r="AH40" t="s">
        <v>52</v>
      </c>
      <c r="AI40" t="s">
        <v>307</v>
      </c>
    </row>
    <row r="41" spans="1:36">
      <c r="A41"/>
      <c r="B41" t="s">
        <v>58</v>
      </c>
      <c r="C41"/>
      <c r="D41" t="s">
        <v>308</v>
      </c>
      <c r="E41" t="s">
        <v>309</v>
      </c>
      <c r="F41" t="s">
        <v>310</v>
      </c>
      <c r="G41" t="s">
        <v>311</v>
      </c>
      <c r="H41" t="s">
        <v>312</v>
      </c>
      <c r="I41" t="s">
        <v>63</v>
      </c>
      <c r="J41">
        <v>12996842</v>
      </c>
      <c r="K41"/>
      <c r="L41"/>
      <c r="M41"/>
      <c r="N41"/>
      <c r="O41"/>
      <c r="P41"/>
      <c r="Q41"/>
      <c r="R41"/>
      <c r="S41" t="s">
        <v>64</v>
      </c>
      <c r="T41" t="s">
        <v>42</v>
      </c>
      <c r="U41" t="s">
        <v>313</v>
      </c>
      <c r="V41">
        <v>3003353398</v>
      </c>
      <c r="W41" t="s">
        <v>314</v>
      </c>
      <c r="X41">
        <v>3003353398</v>
      </c>
      <c r="Y41" t="s">
        <v>315</v>
      </c>
      <c r="Z41" t="s">
        <v>88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316</v>
      </c>
    </row>
    <row r="42" spans="1:36">
      <c r="A42"/>
      <c r="B42" t="s">
        <v>35</v>
      </c>
      <c r="C42" t="s">
        <v>317</v>
      </c>
      <c r="D42"/>
      <c r="E42"/>
      <c r="F42"/>
      <c r="G42"/>
      <c r="H42" t="s">
        <v>318</v>
      </c>
      <c r="I42" t="s">
        <v>37</v>
      </c>
      <c r="J42" t="s">
        <v>319</v>
      </c>
      <c r="K42">
        <v>4</v>
      </c>
      <c r="L42" t="s">
        <v>320</v>
      </c>
      <c r="M42" t="s">
        <v>321</v>
      </c>
      <c r="N42" t="s">
        <v>40</v>
      </c>
      <c r="O42">
        <v>110311</v>
      </c>
      <c r="P42" t="s">
        <v>321</v>
      </c>
      <c r="Q42" t="s">
        <v>40</v>
      </c>
      <c r="R42">
        <v>110311</v>
      </c>
      <c r="S42" t="s">
        <v>41</v>
      </c>
      <c r="T42" t="s">
        <v>52</v>
      </c>
      <c r="U42"/>
      <c r="V42"/>
      <c r="W42"/>
      <c r="X42"/>
      <c r="Y42"/>
      <c r="Z42" t="s">
        <v>44</v>
      </c>
      <c r="AA42"/>
      <c r="AB42" t="s">
        <v>45</v>
      </c>
      <c r="AC42" t="s">
        <v>322</v>
      </c>
      <c r="AD42" t="s">
        <v>42</v>
      </c>
      <c r="AE42">
        <v>4761</v>
      </c>
      <c r="AF42" t="s">
        <v>42</v>
      </c>
      <c r="AG42">
        <v>4761</v>
      </c>
      <c r="AH42" t="s">
        <v>52</v>
      </c>
      <c r="AI42" t="s">
        <v>323</v>
      </c>
    </row>
    <row r="43" spans="1:36">
      <c r="A43"/>
      <c r="B43" t="s">
        <v>58</v>
      </c>
      <c r="C43"/>
      <c r="D43" t="s">
        <v>324</v>
      </c>
      <c r="E43" t="s">
        <v>325</v>
      </c>
      <c r="F43" t="s">
        <v>326</v>
      </c>
      <c r="G43" t="s">
        <v>327</v>
      </c>
      <c r="H43" t="s">
        <v>328</v>
      </c>
      <c r="I43" t="s">
        <v>63</v>
      </c>
      <c r="J43">
        <v>79487573</v>
      </c>
      <c r="K43"/>
      <c r="L43"/>
      <c r="M43"/>
      <c r="N43"/>
      <c r="O43"/>
      <c r="P43"/>
      <c r="Q43"/>
      <c r="R43"/>
      <c r="S43" t="s">
        <v>64</v>
      </c>
      <c r="T43" t="s">
        <v>52</v>
      </c>
      <c r="U43" t="s">
        <v>329</v>
      </c>
      <c r="V43">
        <v>3105694909</v>
      </c>
      <c r="W43"/>
      <c r="X43">
        <v>3160480404</v>
      </c>
      <c r="Y43" t="s">
        <v>330</v>
      </c>
      <c r="Z43" t="s">
        <v>67</v>
      </c>
      <c r="AA43"/>
      <c r="AB43"/>
      <c r="AC43"/>
      <c r="AD43" t="s">
        <v>52</v>
      </c>
      <c r="AE43" t="s">
        <v>56</v>
      </c>
      <c r="AF43" t="s">
        <v>52</v>
      </c>
      <c r="AG43"/>
      <c r="AH43" t="s">
        <v>52</v>
      </c>
      <c r="AI43" t="s">
        <v>331</v>
      </c>
    </row>
    <row r="44" spans="1:36">
      <c r="A44"/>
      <c r="B44" t="s">
        <v>35</v>
      </c>
      <c r="C44" t="s">
        <v>332</v>
      </c>
      <c r="D44"/>
      <c r="E44"/>
      <c r="F44"/>
      <c r="G44"/>
      <c r="H44"/>
      <c r="I44" t="s">
        <v>37</v>
      </c>
      <c r="J44">
        <v>901490694</v>
      </c>
      <c r="K44">
        <v>0</v>
      </c>
      <c r="L44" t="s">
        <v>333</v>
      </c>
      <c r="M44" t="s">
        <v>334</v>
      </c>
      <c r="N44" t="s">
        <v>40</v>
      </c>
      <c r="O44">
        <v>110311</v>
      </c>
      <c r="P44" t="s">
        <v>334</v>
      </c>
      <c r="Q44" t="s">
        <v>40</v>
      </c>
      <c r="R44">
        <v>110311</v>
      </c>
      <c r="S44" t="s">
        <v>41</v>
      </c>
      <c r="T44" t="s">
        <v>52</v>
      </c>
      <c r="U44"/>
      <c r="V44"/>
      <c r="W44"/>
      <c r="X44"/>
      <c r="Y44"/>
      <c r="Z44" t="s">
        <v>44</v>
      </c>
      <c r="AA44"/>
      <c r="AB44" t="s">
        <v>45</v>
      </c>
      <c r="AC44" t="s">
        <v>335</v>
      </c>
      <c r="AD44" t="s">
        <v>42</v>
      </c>
      <c r="AE44">
        <v>4711</v>
      </c>
      <c r="AF44" t="s">
        <v>42</v>
      </c>
      <c r="AG44">
        <v>4711</v>
      </c>
      <c r="AH44" t="s">
        <v>42</v>
      </c>
      <c r="AI44" t="s">
        <v>336</v>
      </c>
    </row>
    <row r="45" spans="1:36">
      <c r="A45"/>
      <c r="B45" t="s">
        <v>58</v>
      </c>
      <c r="C45"/>
      <c r="D45" t="s">
        <v>337</v>
      </c>
      <c r="E45" t="s">
        <v>338</v>
      </c>
      <c r="F45" t="s">
        <v>252</v>
      </c>
      <c r="G45" t="s">
        <v>339</v>
      </c>
      <c r="H45" t="s">
        <v>340</v>
      </c>
      <c r="I45" t="s">
        <v>63</v>
      </c>
      <c r="J45">
        <v>30238820</v>
      </c>
      <c r="K45"/>
      <c r="L45"/>
      <c r="M45"/>
      <c r="N45"/>
      <c r="O45"/>
      <c r="P45"/>
      <c r="Q45"/>
      <c r="R45"/>
      <c r="S45" t="s">
        <v>64</v>
      </c>
      <c r="T45" t="s">
        <v>52</v>
      </c>
      <c r="U45" t="s">
        <v>341</v>
      </c>
      <c r="V45">
        <v>3156866567</v>
      </c>
      <c r="W45" t="s">
        <v>342</v>
      </c>
      <c r="X45">
        <v>3184862058</v>
      </c>
      <c r="Y45" t="s">
        <v>343</v>
      </c>
      <c r="Z45" t="s">
        <v>44</v>
      </c>
      <c r="AA45"/>
      <c r="AB45"/>
      <c r="AC45"/>
      <c r="AD45" t="s">
        <v>42</v>
      </c>
      <c r="AE45">
        <v>4769</v>
      </c>
      <c r="AF45" t="s">
        <v>52</v>
      </c>
      <c r="AG45"/>
      <c r="AH45" t="s">
        <v>52</v>
      </c>
      <c r="AI45" t="s">
        <v>344</v>
      </c>
    </row>
    <row r="46" spans="1:36">
      <c r="A46"/>
      <c r="B46" t="s">
        <v>58</v>
      </c>
      <c r="C46"/>
      <c r="D46" t="s">
        <v>345</v>
      </c>
      <c r="E46" t="s">
        <v>346</v>
      </c>
      <c r="F46" t="s">
        <v>347</v>
      </c>
      <c r="G46" t="s">
        <v>348</v>
      </c>
      <c r="H46" t="s">
        <v>349</v>
      </c>
      <c r="I46" t="s">
        <v>37</v>
      </c>
      <c r="J46">
        <v>52957861</v>
      </c>
      <c r="K46">
        <v>1</v>
      </c>
      <c r="L46"/>
      <c r="M46"/>
      <c r="N46"/>
      <c r="O46"/>
      <c r="P46"/>
      <c r="Q46"/>
      <c r="R46"/>
      <c r="S46" t="s">
        <v>64</v>
      </c>
      <c r="T46" t="s">
        <v>52</v>
      </c>
      <c r="U46" t="s">
        <v>350</v>
      </c>
      <c r="V46">
        <v>3132843799</v>
      </c>
      <c r="W46" t="s">
        <v>351</v>
      </c>
      <c r="X46">
        <v>3132843799</v>
      </c>
      <c r="Y46" t="s">
        <v>352</v>
      </c>
      <c r="Z46" t="s">
        <v>88</v>
      </c>
      <c r="AA46"/>
      <c r="AB46"/>
      <c r="AC46"/>
      <c r="AD46" t="s">
        <v>52</v>
      </c>
      <c r="AE46" t="s">
        <v>56</v>
      </c>
      <c r="AF46" t="s">
        <v>52</v>
      </c>
      <c r="AG46"/>
      <c r="AH46" t="s">
        <v>52</v>
      </c>
      <c r="AI46" t="s">
        <v>353</v>
      </c>
    </row>
    <row r="47" spans="1:36">
      <c r="A47" t="s">
        <v>354</v>
      </c>
      <c r="B47" t="s">
        <v>35</v>
      </c>
      <c r="C47" t="s">
        <v>355</v>
      </c>
      <c r="D47"/>
      <c r="E47"/>
      <c r="F47"/>
      <c r="G47"/>
      <c r="H47"/>
      <c r="I47" t="s">
        <v>37</v>
      </c>
      <c r="J47">
        <v>901637941</v>
      </c>
      <c r="K47">
        <v>9</v>
      </c>
      <c r="L47" t="s">
        <v>356</v>
      </c>
      <c r="M47" t="s">
        <v>357</v>
      </c>
      <c r="N47" t="s">
        <v>40</v>
      </c>
      <c r="O47">
        <v>111211</v>
      </c>
      <c r="P47" t="s">
        <v>357</v>
      </c>
      <c r="Q47" t="s">
        <v>40</v>
      </c>
      <c r="R47">
        <v>111211</v>
      </c>
      <c r="S47" t="s">
        <v>64</v>
      </c>
      <c r="T47" t="s">
        <v>52</v>
      </c>
      <c r="U47" t="s">
        <v>358</v>
      </c>
      <c r="V47"/>
      <c r="W47"/>
      <c r="X47"/>
      <c r="Y47"/>
      <c r="Z47" t="s">
        <v>54</v>
      </c>
      <c r="AA47"/>
      <c r="AB47" t="s">
        <v>45</v>
      </c>
      <c r="AC47" t="s">
        <v>359</v>
      </c>
      <c r="AD47" t="s">
        <v>52</v>
      </c>
      <c r="AE47" t="s">
        <v>56</v>
      </c>
      <c r="AF47" t="s">
        <v>52</v>
      </c>
      <c r="AG47"/>
      <c r="AH47" t="s">
        <v>42</v>
      </c>
      <c r="AI47" t="s">
        <v>360</v>
      </c>
    </row>
    <row r="48" spans="1:36">
      <c r="A48"/>
      <c r="B48" t="s">
        <v>58</v>
      </c>
      <c r="C48"/>
      <c r="D48" t="s">
        <v>361</v>
      </c>
      <c r="E48" t="s">
        <v>362</v>
      </c>
      <c r="F48" t="s">
        <v>363</v>
      </c>
      <c r="G48" t="s">
        <v>364</v>
      </c>
      <c r="H48" t="s">
        <v>365</v>
      </c>
      <c r="I48" t="s">
        <v>63</v>
      </c>
      <c r="J48">
        <v>52807325</v>
      </c>
      <c r="K48"/>
      <c r="L48"/>
      <c r="M48"/>
      <c r="N48"/>
      <c r="O48"/>
      <c r="P48"/>
      <c r="Q48"/>
      <c r="R48"/>
      <c r="S48" t="s">
        <v>299</v>
      </c>
      <c r="T48" t="s">
        <v>52</v>
      </c>
      <c r="U48" t="s">
        <v>366</v>
      </c>
      <c r="V48">
        <v>3003889230</v>
      </c>
      <c r="W48"/>
      <c r="X48"/>
      <c r="Y48" t="s">
        <v>367</v>
      </c>
      <c r="Z48" t="s">
        <v>88</v>
      </c>
      <c r="AA48"/>
      <c r="AB48"/>
      <c r="AC48"/>
      <c r="AD48" t="s">
        <v>52</v>
      </c>
      <c r="AE48" t="s">
        <v>56</v>
      </c>
      <c r="AF48" t="s">
        <v>52</v>
      </c>
      <c r="AG48"/>
      <c r="AH48" t="s">
        <v>52</v>
      </c>
      <c r="AI48" t="s">
        <v>368</v>
      </c>
    </row>
    <row r="49" spans="1:36">
      <c r="A49" t="s">
        <v>369</v>
      </c>
      <c r="B49" t="s">
        <v>35</v>
      </c>
      <c r="C49" t="s">
        <v>370</v>
      </c>
      <c r="D49"/>
      <c r="E49"/>
      <c r="F49"/>
      <c r="G49"/>
      <c r="H49" t="s">
        <v>371</v>
      </c>
      <c r="I49" t="s">
        <v>37</v>
      </c>
      <c r="J49">
        <v>901651290</v>
      </c>
      <c r="K49">
        <v>0</v>
      </c>
      <c r="L49" t="s">
        <v>372</v>
      </c>
      <c r="M49" t="s">
        <v>373</v>
      </c>
      <c r="N49" t="s">
        <v>40</v>
      </c>
      <c r="O49">
        <v>111211</v>
      </c>
      <c r="P49" t="s">
        <v>373</v>
      </c>
      <c r="Q49" t="s">
        <v>40</v>
      </c>
      <c r="R49">
        <v>111211</v>
      </c>
      <c r="S49" t="s">
        <v>64</v>
      </c>
      <c r="T49" t="s">
        <v>52</v>
      </c>
      <c r="U49" t="s">
        <v>374</v>
      </c>
      <c r="V49"/>
      <c r="W49"/>
      <c r="X49"/>
      <c r="Y49"/>
      <c r="Z49" t="s">
        <v>44</v>
      </c>
      <c r="AA49"/>
      <c r="AB49" t="s">
        <v>45</v>
      </c>
      <c r="AC49" t="s">
        <v>375</v>
      </c>
      <c r="AD49" t="s">
        <v>42</v>
      </c>
      <c r="AE49">
        <v>4761</v>
      </c>
      <c r="AF49" t="s">
        <v>52</v>
      </c>
      <c r="AG49"/>
      <c r="AH49" t="s">
        <v>42</v>
      </c>
      <c r="AI49" t="s">
        <v>57</v>
      </c>
    </row>
    <row r="50" spans="1:36">
      <c r="A50" t="s">
        <v>376</v>
      </c>
      <c r="B50" t="s">
        <v>58</v>
      </c>
      <c r="C50"/>
      <c r="D50" t="s">
        <v>377</v>
      </c>
      <c r="E50"/>
      <c r="F50" t="s">
        <v>378</v>
      </c>
      <c r="G50" t="s">
        <v>379</v>
      </c>
      <c r="H50" t="s">
        <v>380</v>
      </c>
      <c r="I50" t="s">
        <v>63</v>
      </c>
      <c r="J50">
        <v>42150308</v>
      </c>
      <c r="K50"/>
      <c r="L50"/>
      <c r="M50"/>
      <c r="N50"/>
      <c r="O50"/>
      <c r="P50"/>
      <c r="Q50"/>
      <c r="R50"/>
      <c r="S50" t="s">
        <v>41</v>
      </c>
      <c r="T50" t="s">
        <v>52</v>
      </c>
      <c r="U50" t="s">
        <v>381</v>
      </c>
      <c r="V50">
        <v>3105060864</v>
      </c>
      <c r="W50"/>
      <c r="X50">
        <v>3105060864</v>
      </c>
      <c r="Y50" t="s">
        <v>382</v>
      </c>
      <c r="Z50" t="s">
        <v>88</v>
      </c>
      <c r="AA50"/>
      <c r="AB50"/>
      <c r="AC50"/>
      <c r="AD50" t="s">
        <v>52</v>
      </c>
      <c r="AE50" t="s">
        <v>56</v>
      </c>
      <c r="AF50" t="s">
        <v>52</v>
      </c>
      <c r="AG50"/>
      <c r="AH50" t="s">
        <v>52</v>
      </c>
      <c r="AI50" t="s">
        <v>383</v>
      </c>
    </row>
    <row r="51" spans="1:36">
      <c r="A51" t="s">
        <v>384</v>
      </c>
      <c r="B51" t="s">
        <v>35</v>
      </c>
      <c r="C51" t="s">
        <v>385</v>
      </c>
      <c r="D51"/>
      <c r="E51"/>
      <c r="F51"/>
      <c r="G51"/>
      <c r="H51"/>
      <c r="I51" t="s">
        <v>37</v>
      </c>
      <c r="J51">
        <v>901620400</v>
      </c>
      <c r="K51">
        <v>1</v>
      </c>
      <c r="L51" t="s">
        <v>386</v>
      </c>
      <c r="M51" t="s">
        <v>387</v>
      </c>
      <c r="N51" t="s">
        <v>40</v>
      </c>
      <c r="O51">
        <v>110111</v>
      </c>
      <c r="P51" t="s">
        <v>387</v>
      </c>
      <c r="Q51" t="s">
        <v>40</v>
      </c>
      <c r="R51">
        <v>110111</v>
      </c>
      <c r="S51" t="s">
        <v>64</v>
      </c>
      <c r="T51" t="s">
        <v>52</v>
      </c>
      <c r="U51"/>
      <c r="V51"/>
      <c r="W51"/>
      <c r="X51"/>
      <c r="Y51"/>
      <c r="Z51" t="s">
        <v>54</v>
      </c>
      <c r="AA51"/>
      <c r="AB51" t="s">
        <v>45</v>
      </c>
      <c r="AC51" t="s">
        <v>388</v>
      </c>
      <c r="AD51" t="s">
        <v>42</v>
      </c>
      <c r="AE51">
        <v>4761</v>
      </c>
      <c r="AF51" t="s">
        <v>42</v>
      </c>
      <c r="AG51">
        <v>4761</v>
      </c>
      <c r="AH51" t="s">
        <v>42</v>
      </c>
      <c r="AI51" t="s">
        <v>389</v>
      </c>
    </row>
    <row r="52" spans="1:36">
      <c r="A52"/>
      <c r="B52" t="s">
        <v>35</v>
      </c>
      <c r="C52" t="s">
        <v>390</v>
      </c>
      <c r="D52"/>
      <c r="E52"/>
      <c r="F52"/>
      <c r="G52"/>
      <c r="H52" t="s">
        <v>390</v>
      </c>
      <c r="I52" t="s">
        <v>37</v>
      </c>
      <c r="J52">
        <v>901635715</v>
      </c>
      <c r="K52">
        <v>1</v>
      </c>
      <c r="L52" t="s">
        <v>391</v>
      </c>
      <c r="M52" t="s">
        <v>392</v>
      </c>
      <c r="N52" t="s">
        <v>40</v>
      </c>
      <c r="O52"/>
      <c r="P52" t="s">
        <v>392</v>
      </c>
      <c r="Q52" t="s">
        <v>40</v>
      </c>
      <c r="R52"/>
      <c r="S52" t="s">
        <v>41</v>
      </c>
      <c r="T52" t="s">
        <v>52</v>
      </c>
      <c r="U52" t="s">
        <v>393</v>
      </c>
      <c r="V52"/>
      <c r="W52"/>
      <c r="X52"/>
      <c r="Y52"/>
      <c r="Z52" t="s">
        <v>54</v>
      </c>
      <c r="AA52"/>
      <c r="AB52" t="s">
        <v>45</v>
      </c>
      <c r="AC52" t="s">
        <v>394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395</v>
      </c>
    </row>
    <row r="53" spans="1:36">
      <c r="A53"/>
      <c r="B53" t="s">
        <v>58</v>
      </c>
      <c r="C53"/>
      <c r="D53" t="s">
        <v>396</v>
      </c>
      <c r="E53"/>
      <c r="F53" t="s">
        <v>397</v>
      </c>
      <c r="G53" t="s">
        <v>310</v>
      </c>
      <c r="H53" t="s">
        <v>398</v>
      </c>
      <c r="I53" t="s">
        <v>37</v>
      </c>
      <c r="J53">
        <v>1151938355</v>
      </c>
      <c r="K53">
        <v>5</v>
      </c>
      <c r="L53" t="s">
        <v>399</v>
      </c>
      <c r="M53"/>
      <c r="N53"/>
      <c r="O53"/>
      <c r="P53"/>
      <c r="Q53"/>
      <c r="R53"/>
      <c r="S53" t="s">
        <v>41</v>
      </c>
      <c r="T53" t="s">
        <v>52</v>
      </c>
      <c r="U53" t="s">
        <v>400</v>
      </c>
      <c r="V53">
        <v>3215026095</v>
      </c>
      <c r="W53"/>
      <c r="X53">
        <v>3215026095</v>
      </c>
      <c r="Y53" t="s">
        <v>401</v>
      </c>
      <c r="Z53" t="s">
        <v>44</v>
      </c>
      <c r="AA53"/>
      <c r="AB53"/>
      <c r="AC53"/>
      <c r="AD53" t="s">
        <v>42</v>
      </c>
      <c r="AE53">
        <v>4761</v>
      </c>
      <c r="AF53" t="s">
        <v>52</v>
      </c>
      <c r="AG53"/>
      <c r="AH53" t="s">
        <v>52</v>
      </c>
      <c r="AI53" t="s">
        <v>402</v>
      </c>
    </row>
    <row r="54" spans="1:36">
      <c r="A54"/>
      <c r="B54" t="s">
        <v>35</v>
      </c>
      <c r="C54" t="s">
        <v>403</v>
      </c>
      <c r="D54"/>
      <c r="E54"/>
      <c r="F54"/>
      <c r="G54"/>
      <c r="H54" t="s">
        <v>404</v>
      </c>
      <c r="I54" t="s">
        <v>37</v>
      </c>
      <c r="J54">
        <v>811017954</v>
      </c>
      <c r="K54">
        <v>8</v>
      </c>
      <c r="L54" t="s">
        <v>405</v>
      </c>
      <c r="M54" t="s">
        <v>406</v>
      </c>
      <c r="N54" t="s">
        <v>85</v>
      </c>
      <c r="O54" t="s">
        <v>407</v>
      </c>
      <c r="P54" t="s">
        <v>406</v>
      </c>
      <c r="Q54" t="s">
        <v>85</v>
      </c>
      <c r="R54" t="s">
        <v>407</v>
      </c>
      <c r="S54" t="s">
        <v>64</v>
      </c>
      <c r="T54" t="s">
        <v>52</v>
      </c>
      <c r="U54" t="s">
        <v>408</v>
      </c>
      <c r="V54"/>
      <c r="W54"/>
      <c r="X54"/>
      <c r="Y54"/>
      <c r="Z54" t="s">
        <v>54</v>
      </c>
      <c r="AA54"/>
      <c r="AB54" t="s">
        <v>163</v>
      </c>
      <c r="AC54" t="s">
        <v>409</v>
      </c>
      <c r="AD54" t="s">
        <v>42</v>
      </c>
      <c r="AE54">
        <v>4761</v>
      </c>
      <c r="AF54" t="s">
        <v>52</v>
      </c>
      <c r="AG54"/>
      <c r="AH54" t="s">
        <v>42</v>
      </c>
      <c r="AI54" t="s">
        <v>410</v>
      </c>
    </row>
    <row r="55" spans="1:36">
      <c r="A55"/>
      <c r="B55" t="s">
        <v>35</v>
      </c>
      <c r="C55" t="s">
        <v>411</v>
      </c>
      <c r="D55"/>
      <c r="E55"/>
      <c r="F55"/>
      <c r="G55"/>
      <c r="H55" t="s">
        <v>412</v>
      </c>
      <c r="I55" t="s">
        <v>37</v>
      </c>
      <c r="J55">
        <v>901601544</v>
      </c>
      <c r="K55">
        <v>2</v>
      </c>
      <c r="L55" t="s">
        <v>413</v>
      </c>
      <c r="M55" t="s">
        <v>414</v>
      </c>
      <c r="N55" t="s">
        <v>40</v>
      </c>
      <c r="O55">
        <v>111311</v>
      </c>
      <c r="P55" t="s">
        <v>414</v>
      </c>
      <c r="Q55" t="s">
        <v>40</v>
      </c>
      <c r="R55">
        <v>111311</v>
      </c>
      <c r="S55" t="s">
        <v>64</v>
      </c>
      <c r="T55" t="s">
        <v>52</v>
      </c>
      <c r="U55" t="s">
        <v>415</v>
      </c>
      <c r="V55"/>
      <c r="W55"/>
      <c r="X55"/>
      <c r="Y55"/>
      <c r="Z55" t="s">
        <v>44</v>
      </c>
      <c r="AA55"/>
      <c r="AB55" t="s">
        <v>45</v>
      </c>
      <c r="AC55" t="s">
        <v>416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417</v>
      </c>
    </row>
    <row r="56" spans="1:36">
      <c r="A56"/>
      <c r="B56" t="s">
        <v>35</v>
      </c>
      <c r="C56" t="s">
        <v>418</v>
      </c>
      <c r="D56"/>
      <c r="E56"/>
      <c r="F56"/>
      <c r="G56"/>
      <c r="H56" t="s">
        <v>419</v>
      </c>
      <c r="I56" t="s">
        <v>37</v>
      </c>
      <c r="J56">
        <v>860061145</v>
      </c>
      <c r="K56">
        <v>0</v>
      </c>
      <c r="L56" t="s">
        <v>420</v>
      </c>
      <c r="M56" t="s">
        <v>421</v>
      </c>
      <c r="N56" t="s">
        <v>40</v>
      </c>
      <c r="O56">
        <v>110231</v>
      </c>
      <c r="P56" t="s">
        <v>421</v>
      </c>
      <c r="Q56" t="s">
        <v>40</v>
      </c>
      <c r="R56">
        <v>110231</v>
      </c>
      <c r="S56" t="s">
        <v>64</v>
      </c>
      <c r="T56" t="s">
        <v>52</v>
      </c>
      <c r="U56" t="s">
        <v>422</v>
      </c>
      <c r="V56"/>
      <c r="W56"/>
      <c r="X56"/>
      <c r="Y56"/>
      <c r="Z56" t="s">
        <v>54</v>
      </c>
      <c r="AA56"/>
      <c r="AB56" t="s">
        <v>89</v>
      </c>
      <c r="AC56" t="s">
        <v>423</v>
      </c>
      <c r="AD56" t="s">
        <v>42</v>
      </c>
      <c r="AE56">
        <v>9006</v>
      </c>
      <c r="AF56" t="s">
        <v>42</v>
      </c>
      <c r="AG56">
        <v>9006</v>
      </c>
      <c r="AH56" t="s">
        <v>42</v>
      </c>
      <c r="AI56" t="s"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425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426</v>
      </c>
    </row>
    <row r="3" spans="1:12">
      <c r="A3" t="str">
        <f>HYPERLINK("#Clientes!A15","Villegas Editores")</f>
        <v>Villegas Editores</v>
      </c>
      <c r="B3" t="s">
        <v>427</v>
      </c>
      <c r="C3"/>
      <c r="D3" t="s">
        <v>428</v>
      </c>
      <c r="E3" t="s">
        <v>429</v>
      </c>
      <c r="F3" t="s">
        <v>63</v>
      </c>
      <c r="G3">
        <v>52619402</v>
      </c>
      <c r="H3" t="s">
        <v>430</v>
      </c>
      <c r="I3">
        <v>3173723989</v>
      </c>
      <c r="J3" t="s">
        <v>431</v>
      </c>
      <c r="K3" t="s">
        <v>432</v>
      </c>
    </row>
    <row r="4" spans="1:12">
      <c r="A4" t="str">
        <f>HYPERLINK("#Clientes!A19","EL ARCANO LIBRERIA")</f>
        <v>EL ARCANO LIBRERIA</v>
      </c>
      <c r="B4" t="s">
        <v>433</v>
      </c>
      <c r="C4"/>
      <c r="D4" t="s">
        <v>434</v>
      </c>
      <c r="E4" t="s">
        <v>435</v>
      </c>
      <c r="F4" t="s">
        <v>63</v>
      </c>
      <c r="G4">
        <v>41669761</v>
      </c>
      <c r="H4" t="s">
        <v>436</v>
      </c>
      <c r="I4">
        <v>3208525039</v>
      </c>
      <c r="J4" t="s">
        <v>437</v>
      </c>
      <c r="K4" t="s">
        <v>438</v>
      </c>
    </row>
    <row r="5" spans="1:12">
      <c r="A5" t="str">
        <f>HYPERLINK("#Clientes!A16","Casa Tomada Libros y Café")</f>
        <v>Casa Tomada Libros y Café</v>
      </c>
      <c r="B5" t="s">
        <v>439</v>
      </c>
      <c r="C5" t="s">
        <v>218</v>
      </c>
      <c r="D5" t="s">
        <v>440</v>
      </c>
      <c r="E5" t="s">
        <v>441</v>
      </c>
      <c r="F5" t="s">
        <v>63</v>
      </c>
      <c r="G5">
        <v>34544256</v>
      </c>
      <c r="H5" t="s">
        <v>442</v>
      </c>
      <c r="I5">
        <v>3114403870</v>
      </c>
      <c r="J5" t="s">
        <v>443</v>
      </c>
      <c r="K5" t="s">
        <v>444</v>
      </c>
    </row>
    <row r="6" spans="1:12">
      <c r="A6" t="str">
        <f>HYPERLINK("#Clientes!A13","Café Nicanor SAS -  Librería Hojas de Parra")</f>
        <v>Café Nicanor SAS -  Librería Hojas de Parra</v>
      </c>
      <c r="B6" t="s">
        <v>445</v>
      </c>
      <c r="C6" t="s">
        <v>446</v>
      </c>
      <c r="D6" t="s">
        <v>447</v>
      </c>
      <c r="E6" t="s">
        <v>448</v>
      </c>
      <c r="F6" t="s">
        <v>63</v>
      </c>
      <c r="G6">
        <v>41797920</v>
      </c>
      <c r="H6" t="s">
        <v>449</v>
      </c>
      <c r="I6">
        <v>3143399859</v>
      </c>
      <c r="J6" t="s">
        <v>450</v>
      </c>
      <c r="K6" t="s">
        <v>451</v>
      </c>
    </row>
    <row r="7" spans="1:12">
      <c r="A7" t="str">
        <f>HYPERLINK("#Clientes!A24","FCE")</f>
        <v>FCE</v>
      </c>
      <c r="B7" t="s">
        <v>452</v>
      </c>
      <c r="C7"/>
      <c r="D7" t="s">
        <v>453</v>
      </c>
      <c r="E7" t="s">
        <v>454</v>
      </c>
      <c r="F7" t="s">
        <v>63</v>
      </c>
      <c r="G7">
        <v>52274987</v>
      </c>
      <c r="H7" t="s">
        <v>455</v>
      </c>
      <c r="I7">
        <v>3106197638</v>
      </c>
      <c r="J7" t="s">
        <v>456</v>
      </c>
      <c r="K7" t="s">
        <v>457</v>
      </c>
    </row>
    <row r="8" spans="1:12">
      <c r="A8" t="str">
        <f>HYPERLINK("#Clientes!A23","LIBRERIAS WILBORADA 1047 SAS")</f>
        <v>LIBRERIAS WILBORADA 1047 SAS</v>
      </c>
      <c r="B8" t="s">
        <v>458</v>
      </c>
      <c r="C8"/>
      <c r="D8" t="s">
        <v>459</v>
      </c>
      <c r="E8" t="s">
        <v>460</v>
      </c>
      <c r="F8" t="s">
        <v>63</v>
      </c>
      <c r="G8">
        <v>35458069</v>
      </c>
      <c r="H8" t="s">
        <v>461</v>
      </c>
      <c r="I8">
        <v>3102548431</v>
      </c>
      <c r="J8" t="s">
        <v>462</v>
      </c>
      <c r="K8" t="s">
        <v>463</v>
      </c>
    </row>
    <row r="9" spans="1:12">
      <c r="A9" t="str">
        <f>HYPERLINK("#Clientes!A18","Prólogo libros")</f>
        <v>Prólogo libros</v>
      </c>
      <c r="B9" t="s">
        <v>464</v>
      </c>
      <c r="C9"/>
      <c r="D9" t="s">
        <v>465</v>
      </c>
      <c r="E9" t="s">
        <v>466</v>
      </c>
      <c r="F9" t="s">
        <v>63</v>
      </c>
      <c r="G9">
        <v>438052</v>
      </c>
      <c r="H9" t="s">
        <v>467</v>
      </c>
      <c r="I9">
        <v>3002014573</v>
      </c>
      <c r="J9" t="s">
        <v>468</v>
      </c>
      <c r="K9" t="s">
        <v>469</v>
      </c>
    </row>
    <row r="10" spans="1:12">
      <c r="A10" t="str">
        <f>HYPERLINK("#Clientes!A28","Bukz")</f>
        <v>Bukz</v>
      </c>
      <c r="B10" t="s">
        <v>470</v>
      </c>
      <c r="C10"/>
      <c r="D10" t="s">
        <v>471</v>
      </c>
      <c r="E10" t="s">
        <v>472</v>
      </c>
      <c r="F10" t="s">
        <v>63</v>
      </c>
      <c r="G10">
        <v>1037572021</v>
      </c>
      <c r="H10" t="s">
        <v>473</v>
      </c>
      <c r="I10">
        <v>3108416012</v>
      </c>
      <c r="J10"/>
      <c r="K10" t="s">
        <v>474</v>
      </c>
    </row>
    <row r="11" spans="1:12">
      <c r="A11" t="str">
        <f>HYPERLINK("#Clientes!A25","Ambientes de Aprendizaje SAS")</f>
        <v>Ambientes de Aprendizaje SAS</v>
      </c>
      <c r="B11" t="s">
        <v>475</v>
      </c>
      <c r="C11" t="s">
        <v>476</v>
      </c>
      <c r="D11" t="s">
        <v>477</v>
      </c>
      <c r="E11" t="s">
        <v>478</v>
      </c>
      <c r="F11" t="s">
        <v>63</v>
      </c>
      <c r="G11">
        <v>31267203</v>
      </c>
      <c r="H11" t="s">
        <v>479</v>
      </c>
      <c r="I11">
        <v>3104156446</v>
      </c>
      <c r="J11" t="s">
        <v>480</v>
      </c>
      <c r="K11" t="s">
        <v>481</v>
      </c>
    </row>
    <row r="12" spans="1:12">
      <c r="A12" t="str">
        <f>HYPERLINK("#Clientes!A26","Oromo café librería")</f>
        <v>Oromo café librería</v>
      </c>
      <c r="B12" t="s">
        <v>482</v>
      </c>
      <c r="C12" t="s">
        <v>483</v>
      </c>
      <c r="D12" t="s">
        <v>484</v>
      </c>
      <c r="E12" t="s">
        <v>485</v>
      </c>
      <c r="F12" t="s">
        <v>63</v>
      </c>
      <c r="G12">
        <v>94552157</v>
      </c>
      <c r="H12" t="s">
        <v>486</v>
      </c>
      <c r="I12">
        <v>3174199928</v>
      </c>
      <c r="J12"/>
      <c r="K12" t="s">
        <v>487</v>
      </c>
    </row>
    <row r="13" spans="1:12">
      <c r="A13" t="str">
        <f>HYPERLINK("#Clientes!A21","Andes Libreria Com")</f>
        <v>Andes Libreria Com</v>
      </c>
      <c r="B13" t="s">
        <v>325</v>
      </c>
      <c r="C13" t="s">
        <v>308</v>
      </c>
      <c r="D13" t="s">
        <v>488</v>
      </c>
      <c r="E13" t="s">
        <v>489</v>
      </c>
      <c r="F13" t="s">
        <v>63</v>
      </c>
      <c r="G13">
        <v>19151193</v>
      </c>
      <c r="H13" t="s">
        <v>490</v>
      </c>
      <c r="I13">
        <v>3197813522</v>
      </c>
      <c r="J13" t="s">
        <v>491</v>
      </c>
      <c r="K13" t="s">
        <v>492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493</v>
      </c>
      <c r="E14"/>
      <c r="F14" t="s">
        <v>63</v>
      </c>
      <c r="G14">
        <v>80073675</v>
      </c>
      <c r="H14" t="s">
        <v>494</v>
      </c>
      <c r="I14">
        <v>3103204607</v>
      </c>
      <c r="J14"/>
      <c r="K14" t="s">
        <v>495</v>
      </c>
    </row>
    <row r="15" spans="1:12">
      <c r="A15" t="str">
        <f>HYPERLINK("#Clientes!A7","Lemoine Editores SAS")</f>
        <v>Lemoine Editores SAS</v>
      </c>
      <c r="B15" t="s">
        <v>496</v>
      </c>
      <c r="C15"/>
      <c r="D15" t="s">
        <v>497</v>
      </c>
      <c r="E15" t="s">
        <v>498</v>
      </c>
      <c r="F15" t="s">
        <v>63</v>
      </c>
      <c r="G15">
        <v>51759510</v>
      </c>
      <c r="H15" t="s">
        <v>499</v>
      </c>
      <c r="I15">
        <v>3167487242</v>
      </c>
      <c r="J15" t="s">
        <v>500</v>
      </c>
      <c r="K15" t="s">
        <v>501</v>
      </c>
    </row>
    <row r="16" spans="1:12">
      <c r="A16" t="str">
        <f>HYPERLINK("#Clientes!A4","Babel Libros")</f>
        <v>Babel Libros</v>
      </c>
      <c r="B16" t="s">
        <v>475</v>
      </c>
      <c r="C16" t="s">
        <v>502</v>
      </c>
      <c r="D16" t="s">
        <v>503</v>
      </c>
      <c r="E16" t="s">
        <v>504</v>
      </c>
      <c r="F16" t="s">
        <v>63</v>
      </c>
      <c r="G16">
        <v>21069958</v>
      </c>
      <c r="H16" t="s">
        <v>505</v>
      </c>
      <c r="I16">
        <v>3132501620</v>
      </c>
      <c r="J16" t="s">
        <v>506</v>
      </c>
      <c r="K16" t="s">
        <v>507</v>
      </c>
    </row>
    <row r="17" spans="1:12">
      <c r="A17" t="str">
        <f>HYPERLINK("#Clientes!A29","MATORRAL LIBRERIA SAS")</f>
        <v>MATORRAL LIBRERIA SAS</v>
      </c>
      <c r="B17" t="s">
        <v>508</v>
      </c>
      <c r="C17" t="s">
        <v>509</v>
      </c>
      <c r="D17" t="s">
        <v>510</v>
      </c>
      <c r="E17" t="s">
        <v>511</v>
      </c>
      <c r="F17" t="s">
        <v>63</v>
      </c>
      <c r="G17">
        <v>1019063508</v>
      </c>
      <c r="H17" t="s">
        <v>512</v>
      </c>
      <c r="I17">
        <v>3164744186</v>
      </c>
      <c r="J17"/>
      <c r="K17" t="s">
        <v>513</v>
      </c>
    </row>
    <row r="18" spans="1:12">
      <c r="A18" t="str">
        <f>HYPERLINK("#Clientes!A33","Librería Hojas de Parra")</f>
        <v>Librería Hojas de Parra</v>
      </c>
      <c r="B18" t="s">
        <v>445</v>
      </c>
      <c r="C18" t="s">
        <v>446</v>
      </c>
      <c r="D18" t="s">
        <v>447</v>
      </c>
      <c r="E18" t="s">
        <v>448</v>
      </c>
      <c r="F18" t="s">
        <v>63</v>
      </c>
      <c r="G18">
        <v>41797920</v>
      </c>
      <c r="H18" t="s">
        <v>449</v>
      </c>
      <c r="I18">
        <v>3143399859</v>
      </c>
      <c r="J18" t="s">
        <v>450</v>
      </c>
      <c r="K18" t="s">
        <v>451</v>
      </c>
    </row>
    <row r="19" spans="1:12">
      <c r="A19" t="str">
        <f>HYPERLINK("#Clientes!A8","Librería Universidad de Antioquia")</f>
        <v>Librería Universidad de Antioquia</v>
      </c>
      <c r="B19" t="s">
        <v>514</v>
      </c>
      <c r="C19" t="s">
        <v>346</v>
      </c>
      <c r="D19" t="s">
        <v>515</v>
      </c>
      <c r="E19" t="s">
        <v>515</v>
      </c>
      <c r="F19" t="s">
        <v>63</v>
      </c>
      <c r="G19">
        <v>43457199</v>
      </c>
      <c r="H19" t="s">
        <v>516</v>
      </c>
      <c r="I19">
        <v>3117405166</v>
      </c>
      <c r="J19" t="s">
        <v>517</v>
      </c>
      <c r="K19" t="s">
        <v>518</v>
      </c>
    </row>
    <row r="20" spans="1:12">
      <c r="A20" t="str">
        <f>HYPERLINK("#Clientes!A3","TODO LIBROS SALAZAR SAS")</f>
        <v>TODO LIBROS SALAZAR SAS</v>
      </c>
      <c r="B20" t="s">
        <v>519</v>
      </c>
      <c r="C20" t="s">
        <v>520</v>
      </c>
      <c r="D20" t="s">
        <v>310</v>
      </c>
      <c r="E20" t="s">
        <v>521</v>
      </c>
      <c r="F20" t="s">
        <v>63</v>
      </c>
      <c r="G20">
        <v>52208953</v>
      </c>
      <c r="H20" t="s">
        <v>522</v>
      </c>
      <c r="I20">
        <v>3112173281</v>
      </c>
      <c r="J20" t="s">
        <v>523</v>
      </c>
      <c r="K20" t="s">
        <v>524</v>
      </c>
    </row>
    <row r="21" spans="1:12">
      <c r="A21" t="str">
        <f>HYPERLINK("#Clientes!A22","TIENDA TEATRAL")</f>
        <v>TIENDA TEATRAL</v>
      </c>
      <c r="B21" t="s">
        <v>525</v>
      </c>
      <c r="C21" t="s">
        <v>526</v>
      </c>
      <c r="D21" t="s">
        <v>527</v>
      </c>
      <c r="E21" t="s">
        <v>528</v>
      </c>
      <c r="F21" t="s">
        <v>63</v>
      </c>
      <c r="G21">
        <v>79881785</v>
      </c>
      <c r="H21" t="s">
        <v>529</v>
      </c>
      <c r="I21">
        <v>3176644775</v>
      </c>
      <c r="J21" t="s">
        <v>530</v>
      </c>
      <c r="K21" t="s">
        <v>531</v>
      </c>
    </row>
    <row r="22" spans="1:12">
      <c r="A22" t="str">
        <f>HYPERLINK("#Clientes!A40","ASOCIACION DE AMIGOS DEL MUSEO NACIONAL")</f>
        <v>ASOCIACION DE AMIGOS DEL MUSEO NACIONAL</v>
      </c>
      <c r="B22" t="s">
        <v>263</v>
      </c>
      <c r="C22" t="s">
        <v>532</v>
      </c>
      <c r="D22" t="s">
        <v>533</v>
      </c>
      <c r="E22" t="s">
        <v>534</v>
      </c>
      <c r="F22" t="s">
        <v>63</v>
      </c>
      <c r="G22">
        <v>39775154</v>
      </c>
      <c r="H22" t="s">
        <v>535</v>
      </c>
      <c r="I22">
        <v>3142955997</v>
      </c>
      <c r="J22" t="s">
        <v>536</v>
      </c>
      <c r="K22" t="s">
        <v>537</v>
      </c>
    </row>
    <row r="23" spans="1:12">
      <c r="A23" t="str">
        <f>HYPERLINK("#Clientes!A42","CONTRABAJO LIBRO Y CAFÉ")</f>
        <v>CONTRABAJO LIBRO Y CAFÉ</v>
      </c>
      <c r="B23" t="s">
        <v>538</v>
      </c>
      <c r="C23" t="s">
        <v>539</v>
      </c>
      <c r="D23" t="s">
        <v>540</v>
      </c>
      <c r="E23" t="s">
        <v>541</v>
      </c>
      <c r="F23" t="s">
        <v>63</v>
      </c>
      <c r="G23" t="s">
        <v>542</v>
      </c>
      <c r="H23" t="s">
        <v>543</v>
      </c>
      <c r="I23">
        <v>3166977012</v>
      </c>
      <c r="J23"/>
      <c r="K23" t="s">
        <v>544</v>
      </c>
    </row>
    <row r="24" spans="1:12">
      <c r="A24" t="str">
        <f>HYPERLINK("#Clientes!A20","La Valija de fuego")</f>
        <v>La Valija de fuego</v>
      </c>
      <c r="B24" t="s">
        <v>545</v>
      </c>
      <c r="C24" t="s">
        <v>546</v>
      </c>
      <c r="D24" t="s">
        <v>547</v>
      </c>
      <c r="E24" t="s">
        <v>548</v>
      </c>
      <c r="F24" t="s">
        <v>63</v>
      </c>
      <c r="G24">
        <v>80082439</v>
      </c>
      <c r="H24" t="s">
        <v>549</v>
      </c>
      <c r="I24">
        <v>3102148872</v>
      </c>
      <c r="J24" t="s">
        <v>550</v>
      </c>
      <c r="K24" t="s">
        <v>551</v>
      </c>
    </row>
    <row r="25" spans="1:12">
      <c r="A25" t="str">
        <f>HYPERLINK("#Clientes!A44","2621 sas")</f>
        <v>2621 sas</v>
      </c>
      <c r="B25" t="s">
        <v>552</v>
      </c>
      <c r="C25"/>
      <c r="D25" t="s">
        <v>553</v>
      </c>
      <c r="E25" t="s">
        <v>554</v>
      </c>
      <c r="F25" t="s">
        <v>63</v>
      </c>
      <c r="G25">
        <v>29686402</v>
      </c>
      <c r="H25" t="s">
        <v>555</v>
      </c>
      <c r="I25">
        <v>3106799719</v>
      </c>
      <c r="J25" t="s">
        <v>556</v>
      </c>
      <c r="K25" t="s">
        <v>557</v>
      </c>
    </row>
    <row r="26" spans="1:12">
      <c r="A26" t="str">
        <f>HYPERLINK("#Clientes!A47","D19482")</f>
        <v>D19482</v>
      </c>
      <c r="B26" t="s">
        <v>558</v>
      </c>
      <c r="C26" t="s">
        <v>559</v>
      </c>
      <c r="D26" t="s">
        <v>560</v>
      </c>
      <c r="E26" t="s">
        <v>541</v>
      </c>
      <c r="F26" t="s">
        <v>63</v>
      </c>
      <c r="G26">
        <v>1018456411</v>
      </c>
      <c r="H26" t="s">
        <v>561</v>
      </c>
      <c r="I26">
        <v>3224473803</v>
      </c>
      <c r="J26" t="s">
        <v>562</v>
      </c>
      <c r="K26" t="s">
        <v>563</v>
      </c>
    </row>
    <row r="27" spans="1:12">
      <c r="A27" t="str">
        <f>HYPERLINK("#Clientes!A38","Prólogo")</f>
        <v>Prólogo</v>
      </c>
      <c r="B27" t="s">
        <v>464</v>
      </c>
      <c r="C27"/>
      <c r="D27" t="s">
        <v>465</v>
      </c>
      <c r="E27"/>
      <c r="F27" t="s">
        <v>63</v>
      </c>
      <c r="G27">
        <v>438052</v>
      </c>
      <c r="H27" t="s">
        <v>467</v>
      </c>
      <c r="I27">
        <v>3132093790</v>
      </c>
      <c r="J27" t="s">
        <v>468</v>
      </c>
      <c r="K27" t="s">
        <v>564</v>
      </c>
    </row>
    <row r="28" spans="1:12">
      <c r="A28" t="str">
        <f>HYPERLINK("#Clientes!A49","D19470")</f>
        <v>D19470</v>
      </c>
      <c r="B28" t="s">
        <v>245</v>
      </c>
      <c r="C28" t="s">
        <v>246</v>
      </c>
      <c r="D28" t="s">
        <v>102</v>
      </c>
      <c r="E28" t="s">
        <v>247</v>
      </c>
      <c r="F28" t="s">
        <v>63</v>
      </c>
      <c r="G28">
        <v>80927710</v>
      </c>
      <c r="H28" t="s">
        <v>565</v>
      </c>
      <c r="I28">
        <v>3202707917</v>
      </c>
      <c r="J28"/>
      <c r="K28" t="s">
        <v>249</v>
      </c>
    </row>
    <row r="29" spans="1:12">
      <c r="A29" t="str">
        <f>HYPERLINK("#Clientes!A51","D19493")</f>
        <v>D19493</v>
      </c>
      <c r="B29" t="s">
        <v>566</v>
      </c>
      <c r="C29" t="s">
        <v>567</v>
      </c>
      <c r="D29" t="s">
        <v>273</v>
      </c>
      <c r="E29" t="s">
        <v>568</v>
      </c>
      <c r="F29" t="s">
        <v>63</v>
      </c>
      <c r="G29">
        <v>1010208291</v>
      </c>
      <c r="H29" t="s">
        <v>569</v>
      </c>
      <c r="I29">
        <v>3017837696</v>
      </c>
      <c r="J29"/>
      <c r="K29" t="s">
        <v>570</v>
      </c>
    </row>
    <row r="30" spans="1:12">
      <c r="A30" t="str">
        <f>HYPERLINK("#Clientes!A52","BROS BOOK SAS")</f>
        <v>BROS BOOK SAS</v>
      </c>
      <c r="B30" t="s">
        <v>571</v>
      </c>
      <c r="C30" t="s">
        <v>572</v>
      </c>
      <c r="D30" t="s">
        <v>573</v>
      </c>
      <c r="E30" t="s">
        <v>574</v>
      </c>
      <c r="F30" t="s">
        <v>63</v>
      </c>
      <c r="G30">
        <v>52028541</v>
      </c>
      <c r="H30" t="s">
        <v>575</v>
      </c>
      <c r="I30">
        <v>3003908868</v>
      </c>
      <c r="J30" t="s">
        <v>576</v>
      </c>
      <c r="K30" t="s">
        <v>577</v>
      </c>
    </row>
    <row r="31" spans="1:12">
      <c r="A31" t="str">
        <f>HYPERLINK("#Clientes!A55","PROSA DEL MUNDO ESPACIO EDUCATIVO Y CULTURAL - LIBRERÍA")</f>
        <v>PROSA DEL MUNDO ESPACIO EDUCATIVO Y CULTURAL - LIBRERÍA</v>
      </c>
      <c r="B31" t="s">
        <v>283</v>
      </c>
      <c r="C31" t="s">
        <v>284</v>
      </c>
      <c r="D31" t="s">
        <v>285</v>
      </c>
      <c r="E31" t="s">
        <v>286</v>
      </c>
      <c r="F31" t="s">
        <v>63</v>
      </c>
      <c r="G31">
        <v>52996719</v>
      </c>
      <c r="H31" t="s">
        <v>578</v>
      </c>
      <c r="I31">
        <v>3124204273</v>
      </c>
      <c r="J31"/>
      <c r="K31" t="s">
        <v>579</v>
      </c>
    </row>
    <row r="32" spans="1:12">
      <c r="A32" t="str">
        <f>HYPERLINK("#Clientes!A54","ENTRE LÍNEAS LIBRERÍA")</f>
        <v>ENTRE LÍNEAS LIBRERÍA</v>
      </c>
      <c r="B32" t="s">
        <v>262</v>
      </c>
      <c r="C32" t="s">
        <v>580</v>
      </c>
      <c r="D32" t="s">
        <v>581</v>
      </c>
      <c r="E32" t="s">
        <v>582</v>
      </c>
      <c r="F32" t="s">
        <v>63</v>
      </c>
      <c r="G32">
        <v>43613703</v>
      </c>
      <c r="H32" t="s">
        <v>583</v>
      </c>
      <c r="I32">
        <v>3122013864</v>
      </c>
      <c r="J32" t="s">
        <v>584</v>
      </c>
      <c r="K32" t="s">
        <v>585</v>
      </c>
    </row>
    <row r="33" spans="1:12">
      <c r="A33" t="str">
        <f>HYPERLINK("#Clientes!A56","TEATRO NACIONAL")</f>
        <v>TEATRO NACIONAL</v>
      </c>
      <c r="B33" t="s">
        <v>586</v>
      </c>
      <c r="C33"/>
      <c r="D33" t="s">
        <v>587</v>
      </c>
      <c r="E33" t="s">
        <v>588</v>
      </c>
      <c r="F33" t="s">
        <v>63</v>
      </c>
      <c r="G33">
        <v>79235452</v>
      </c>
      <c r="H33" t="s">
        <v>589</v>
      </c>
      <c r="I33">
        <v>3158502058</v>
      </c>
      <c r="J33"/>
      <c r="K33" t="s"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BROS BOOK SAS" display="BROS BOOK SAS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3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22" bestFit="true" customWidth="true" style="0"/>
    <col min="4" max="4" width="25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425</v>
      </c>
      <c r="B1" t="s">
        <v>29</v>
      </c>
      <c r="C1" t="s">
        <v>591</v>
      </c>
      <c r="D1" t="s">
        <v>592</v>
      </c>
      <c r="E1" t="s">
        <v>18</v>
      </c>
      <c r="F1" t="s">
        <v>593</v>
      </c>
      <c r="G1" t="s">
        <v>594</v>
      </c>
    </row>
    <row r="2" spans="1:8">
      <c r="A2" t="str">
        <f>HYPERLINK("#Clientes!A3","TODO LIBROS SALAZAR SAS")</f>
        <v>TODO LIBROS SALAZAR SAS</v>
      </c>
      <c r="B2" t="s">
        <v>595</v>
      </c>
      <c r="C2" t="s">
        <v>596</v>
      </c>
      <c r="D2" t="s">
        <v>597</v>
      </c>
      <c r="E2" t="s">
        <v>524</v>
      </c>
      <c r="F2" t="s">
        <v>523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598</v>
      </c>
      <c r="C3" t="s">
        <v>596</v>
      </c>
      <c r="D3" t="s">
        <v>597</v>
      </c>
      <c r="E3" t="s">
        <v>524</v>
      </c>
      <c r="F3" t="s">
        <v>523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599</v>
      </c>
      <c r="C4" t="s">
        <v>596</v>
      </c>
      <c r="D4" t="s">
        <v>597</v>
      </c>
      <c r="E4" t="s">
        <v>524</v>
      </c>
      <c r="F4" t="s">
        <v>523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600</v>
      </c>
      <c r="C5" t="s">
        <v>596</v>
      </c>
      <c r="D5" t="s">
        <v>597</v>
      </c>
      <c r="E5" t="s">
        <v>524</v>
      </c>
      <c r="F5" t="s">
        <v>523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601</v>
      </c>
      <c r="C6" t="s">
        <v>596</v>
      </c>
      <c r="D6" t="s">
        <v>597</v>
      </c>
      <c r="E6" t="s">
        <v>524</v>
      </c>
      <c r="F6" t="s">
        <v>523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602</v>
      </c>
      <c r="C7" t="s">
        <v>596</v>
      </c>
      <c r="D7" t="s">
        <v>597</v>
      </c>
      <c r="E7" t="s">
        <v>524</v>
      </c>
      <c r="F7" t="s">
        <v>523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603</v>
      </c>
      <c r="C8" t="s">
        <v>596</v>
      </c>
      <c r="D8" t="s">
        <v>597</v>
      </c>
      <c r="E8" t="s">
        <v>524</v>
      </c>
      <c r="F8" t="s">
        <v>523</v>
      </c>
      <c r="G8" t="s">
        <v>42</v>
      </c>
    </row>
    <row r="9" spans="1:8">
      <c r="A9" t="str">
        <f>HYPERLINK("#Clientes!A4","Babel Libros")</f>
        <v>Babel Libros</v>
      </c>
      <c r="B9" t="s">
        <v>595</v>
      </c>
      <c r="C9" t="s">
        <v>604</v>
      </c>
      <c r="D9" t="s">
        <v>605</v>
      </c>
      <c r="E9" t="s">
        <v>507</v>
      </c>
      <c r="F9" t="s">
        <v>506</v>
      </c>
      <c r="G9" t="s">
        <v>42</v>
      </c>
    </row>
    <row r="10" spans="1:8">
      <c r="A10" t="str">
        <f>HYPERLINK("#Clientes!A4","Babel Libros")</f>
        <v>Babel Libros</v>
      </c>
      <c r="B10" t="s">
        <v>598</v>
      </c>
      <c r="C10" t="s">
        <v>606</v>
      </c>
      <c r="D10" t="s">
        <v>607</v>
      </c>
      <c r="E10" t="s">
        <v>507</v>
      </c>
      <c r="F10" t="s">
        <v>506</v>
      </c>
      <c r="G10" t="s">
        <v>42</v>
      </c>
    </row>
    <row r="11" spans="1:8">
      <c r="A11" t="str">
        <f>HYPERLINK("#Clientes!A4","Babel Libros")</f>
        <v>Babel Libros</v>
      </c>
      <c r="B11" t="s">
        <v>599</v>
      </c>
      <c r="C11" t="s">
        <v>608</v>
      </c>
      <c r="D11" t="s">
        <v>609</v>
      </c>
      <c r="E11" t="s">
        <v>507</v>
      </c>
      <c r="F11" t="s">
        <v>506</v>
      </c>
      <c r="G11" t="s">
        <v>42</v>
      </c>
    </row>
    <row r="12" spans="1:8">
      <c r="A12" t="str">
        <f>HYPERLINK("#Clientes!A4","Babel Libros")</f>
        <v>Babel Libros</v>
      </c>
      <c r="B12" t="s">
        <v>600</v>
      </c>
      <c r="C12" t="s">
        <v>604</v>
      </c>
      <c r="D12" t="s">
        <v>605</v>
      </c>
      <c r="E12" t="s">
        <v>507</v>
      </c>
      <c r="F12" t="s">
        <v>506</v>
      </c>
      <c r="G12" t="s">
        <v>42</v>
      </c>
    </row>
    <row r="13" spans="1:8">
      <c r="A13" t="str">
        <f>HYPERLINK("#Clientes!A4","Babel Libros")</f>
        <v>Babel Libros</v>
      </c>
      <c r="B13" t="s">
        <v>601</v>
      </c>
      <c r="C13" t="s">
        <v>610</v>
      </c>
      <c r="D13" t="s">
        <v>611</v>
      </c>
      <c r="E13" t="s">
        <v>507</v>
      </c>
      <c r="F13" t="s">
        <v>506</v>
      </c>
      <c r="G13" t="s">
        <v>42</v>
      </c>
    </row>
    <row r="14" spans="1:8">
      <c r="A14" t="str">
        <f>HYPERLINK("#Clientes!A4","Babel Libros")</f>
        <v>Babel Libros</v>
      </c>
      <c r="B14" t="s">
        <v>602</v>
      </c>
      <c r="C14" t="s">
        <v>604</v>
      </c>
      <c r="D14" t="s">
        <v>605</v>
      </c>
      <c r="E14" t="s">
        <v>507</v>
      </c>
      <c r="F14" t="s">
        <v>506</v>
      </c>
      <c r="G14" t="s">
        <v>42</v>
      </c>
    </row>
    <row r="15" spans="1:8">
      <c r="A15" t="str">
        <f>HYPERLINK("#Clientes!A4","Babel Libros")</f>
        <v>Babel Libros</v>
      </c>
      <c r="B15" t="s">
        <v>603</v>
      </c>
      <c r="C15" t="s">
        <v>608</v>
      </c>
      <c r="D15" t="s">
        <v>609</v>
      </c>
      <c r="E15" t="s">
        <v>507</v>
      </c>
      <c r="F15" t="s">
        <v>506</v>
      </c>
      <c r="G15" t="s">
        <v>42</v>
      </c>
    </row>
    <row r="16" spans="1:8">
      <c r="A16" t="str">
        <f>HYPERLINK("#Clientes!A5","Gonzalo Duarte")</f>
        <v>Gonzalo Duarte</v>
      </c>
      <c r="B16" t="s">
        <v>595</v>
      </c>
      <c r="C16" t="s">
        <v>59</v>
      </c>
      <c r="D16" t="s">
        <v>612</v>
      </c>
      <c r="E16" t="s">
        <v>613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598</v>
      </c>
      <c r="C17" t="s">
        <v>614</v>
      </c>
      <c r="D17" t="s">
        <v>615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599</v>
      </c>
      <c r="C18" t="s">
        <v>614</v>
      </c>
      <c r="D18" t="s">
        <v>615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600</v>
      </c>
      <c r="C19" t="s">
        <v>59</v>
      </c>
      <c r="D19" t="s">
        <v>612</v>
      </c>
      <c r="E19" t="s">
        <v>613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601</v>
      </c>
      <c r="C20" t="s">
        <v>59</v>
      </c>
      <c r="D20" t="s">
        <v>612</v>
      </c>
      <c r="E20" t="s">
        <v>613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602</v>
      </c>
      <c r="C21" t="s">
        <v>59</v>
      </c>
      <c r="D21" t="s">
        <v>612</v>
      </c>
      <c r="E21" t="s">
        <v>613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603</v>
      </c>
      <c r="C22" t="s">
        <v>614</v>
      </c>
      <c r="D22" t="s">
        <v>615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595</v>
      </c>
      <c r="C23" t="s">
        <v>69</v>
      </c>
      <c r="D23" t="s">
        <v>616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598</v>
      </c>
      <c r="C24" t="s">
        <v>69</v>
      </c>
      <c r="D24" t="s">
        <v>616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599</v>
      </c>
      <c r="C25" t="s">
        <v>617</v>
      </c>
      <c r="D25" t="s">
        <v>618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600</v>
      </c>
      <c r="C26" t="s">
        <v>617</v>
      </c>
      <c r="D26" t="s">
        <v>618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601</v>
      </c>
      <c r="C27" t="s">
        <v>617</v>
      </c>
      <c r="D27" t="s">
        <v>618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602</v>
      </c>
      <c r="C28" t="s">
        <v>617</v>
      </c>
      <c r="D28" t="s">
        <v>618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603</v>
      </c>
      <c r="C29" t="s">
        <v>617</v>
      </c>
      <c r="D29" t="s">
        <v>618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595</v>
      </c>
      <c r="C30" t="s">
        <v>619</v>
      </c>
      <c r="D30" t="s">
        <v>620</v>
      </c>
      <c r="E30" t="s">
        <v>621</v>
      </c>
      <c r="F30" t="s">
        <v>500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598</v>
      </c>
      <c r="C31" t="s">
        <v>619</v>
      </c>
      <c r="D31" t="s">
        <v>620</v>
      </c>
      <c r="E31" t="s">
        <v>621</v>
      </c>
      <c r="F31" t="s">
        <v>500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599</v>
      </c>
      <c r="C32" t="s">
        <v>619</v>
      </c>
      <c r="D32" t="s">
        <v>620</v>
      </c>
      <c r="E32" t="s">
        <v>621</v>
      </c>
      <c r="F32" t="s">
        <v>500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600</v>
      </c>
      <c r="C33" t="s">
        <v>622</v>
      </c>
      <c r="D33" t="s">
        <v>623</v>
      </c>
      <c r="E33" t="s">
        <v>624</v>
      </c>
      <c r="F33" t="s">
        <v>625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601</v>
      </c>
      <c r="C34" t="s">
        <v>626</v>
      </c>
      <c r="D34" t="s">
        <v>627</v>
      </c>
      <c r="E34" t="s">
        <v>628</v>
      </c>
      <c r="F34" t="s">
        <v>500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602</v>
      </c>
      <c r="C35" t="s">
        <v>619</v>
      </c>
      <c r="D35" t="s">
        <v>620</v>
      </c>
      <c r="E35" t="s">
        <v>621</v>
      </c>
      <c r="F35" t="s">
        <v>625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603</v>
      </c>
      <c r="C36" t="s">
        <v>629</v>
      </c>
      <c r="D36" t="s">
        <v>630</v>
      </c>
      <c r="E36" t="s">
        <v>631</v>
      </c>
      <c r="F36" t="s">
        <v>625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595</v>
      </c>
      <c r="C37" t="s">
        <v>632</v>
      </c>
      <c r="D37" t="s">
        <v>633</v>
      </c>
      <c r="E37" t="s">
        <v>634</v>
      </c>
      <c r="F37" t="s">
        <v>635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598</v>
      </c>
      <c r="C38" t="s">
        <v>559</v>
      </c>
      <c r="D38" t="s">
        <v>636</v>
      </c>
      <c r="E38" t="s">
        <v>637</v>
      </c>
      <c r="F38" t="s">
        <v>638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599</v>
      </c>
      <c r="C39" t="s">
        <v>632</v>
      </c>
      <c r="D39" t="s">
        <v>633</v>
      </c>
      <c r="E39" t="s">
        <v>634</v>
      </c>
      <c r="F39" t="s">
        <v>635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600</v>
      </c>
      <c r="C40" t="s">
        <v>632</v>
      </c>
      <c r="D40" t="s">
        <v>633</v>
      </c>
      <c r="E40" t="s">
        <v>634</v>
      </c>
      <c r="F40" t="s">
        <v>635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601</v>
      </c>
      <c r="C41" t="s">
        <v>308</v>
      </c>
      <c r="D41" t="s">
        <v>639</v>
      </c>
      <c r="E41" t="s">
        <v>640</v>
      </c>
      <c r="F41" t="s">
        <v>641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602</v>
      </c>
      <c r="C42" t="s">
        <v>642</v>
      </c>
      <c r="D42" t="s">
        <v>643</v>
      </c>
      <c r="E42" t="s">
        <v>644</v>
      </c>
      <c r="F42" t="s">
        <v>645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603</v>
      </c>
      <c r="C43" t="s">
        <v>632</v>
      </c>
      <c r="D43" t="s">
        <v>633</v>
      </c>
      <c r="E43" t="s">
        <v>634</v>
      </c>
      <c r="F43" t="s">
        <v>635</v>
      </c>
      <c r="G43" t="s">
        <v>52</v>
      </c>
    </row>
    <row r="44" spans="1:8">
      <c r="A44" t="str">
        <f>HYPERLINK("#Clientes!A9","JOSÉ RODRÍGUEZ")</f>
        <v>JOSÉ RODRÍGUEZ</v>
      </c>
      <c r="B44" t="s">
        <v>595</v>
      </c>
      <c r="C44" t="s">
        <v>646</v>
      </c>
      <c r="D44" t="s">
        <v>647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598</v>
      </c>
      <c r="C45" t="s">
        <v>646</v>
      </c>
      <c r="D45" t="s">
        <v>647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599</v>
      </c>
      <c r="C46" t="s">
        <v>646</v>
      </c>
      <c r="D46" t="s">
        <v>647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600</v>
      </c>
      <c r="C47" t="s">
        <v>648</v>
      </c>
      <c r="D47" t="s">
        <v>649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601</v>
      </c>
      <c r="C48" t="s">
        <v>648</v>
      </c>
      <c r="D48" t="s">
        <v>649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602</v>
      </c>
      <c r="C49" t="s">
        <v>648</v>
      </c>
      <c r="D49" t="s">
        <v>649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603</v>
      </c>
      <c r="C50" t="s">
        <v>646</v>
      </c>
      <c r="D50" t="s">
        <v>647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595</v>
      </c>
      <c r="C51" t="s">
        <v>100</v>
      </c>
      <c r="D51" t="s">
        <v>650</v>
      </c>
      <c r="E51" t="s">
        <v>651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598</v>
      </c>
      <c r="C52" t="s">
        <v>652</v>
      </c>
      <c r="D52" t="s">
        <v>653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599</v>
      </c>
      <c r="C53" t="s">
        <v>100</v>
      </c>
      <c r="D53" t="s">
        <v>654</v>
      </c>
      <c r="E53" t="s">
        <v>651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600</v>
      </c>
      <c r="C54" t="s">
        <v>100</v>
      </c>
      <c r="D54" t="s">
        <v>654</v>
      </c>
      <c r="E54" t="s">
        <v>651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601</v>
      </c>
      <c r="C55" t="s">
        <v>100</v>
      </c>
      <c r="D55" t="s">
        <v>654</v>
      </c>
      <c r="E55" t="s">
        <v>655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602</v>
      </c>
      <c r="C56" t="s">
        <v>100</v>
      </c>
      <c r="D56" t="s">
        <v>654</v>
      </c>
      <c r="E56" t="s">
        <v>651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603</v>
      </c>
      <c r="C57" t="s">
        <v>100</v>
      </c>
      <c r="D57" t="s">
        <v>654</v>
      </c>
      <c r="E57" t="s">
        <v>651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595</v>
      </c>
      <c r="C58" t="s">
        <v>656</v>
      </c>
      <c r="D58" t="s">
        <v>657</v>
      </c>
      <c r="E58" t="s">
        <v>658</v>
      </c>
      <c r="F58" t="s">
        <v>659</v>
      </c>
      <c r="G58" t="s">
        <v>52</v>
      </c>
    </row>
    <row r="59" spans="1:8">
      <c r="A59" t="str">
        <f>HYPERLINK("#Clientes!A11","LIBROS MR. FOX")</f>
        <v>LIBROS MR. FOX</v>
      </c>
      <c r="B59" t="s">
        <v>598</v>
      </c>
      <c r="C59" t="s">
        <v>660</v>
      </c>
      <c r="D59" t="s">
        <v>661</v>
      </c>
      <c r="E59" t="s">
        <v>662</v>
      </c>
      <c r="F59" t="s">
        <v>659</v>
      </c>
      <c r="G59" t="s">
        <v>52</v>
      </c>
    </row>
    <row r="60" spans="1:8">
      <c r="A60" t="str">
        <f>HYPERLINK("#Clientes!A11","LIBROS MR. FOX")</f>
        <v>LIBROS MR. FOX</v>
      </c>
      <c r="B60" t="s">
        <v>599</v>
      </c>
      <c r="C60" t="s">
        <v>246</v>
      </c>
      <c r="D60" t="s">
        <v>493</v>
      </c>
      <c r="E60" t="s">
        <v>495</v>
      </c>
      <c r="F60" t="s">
        <v>659</v>
      </c>
      <c r="G60" t="s">
        <v>52</v>
      </c>
    </row>
    <row r="61" spans="1:8">
      <c r="A61" t="str">
        <f>HYPERLINK("#Clientes!A11","LIBROS MR. FOX")</f>
        <v>LIBROS MR. FOX</v>
      </c>
      <c r="B61" t="s">
        <v>600</v>
      </c>
      <c r="C61" t="s">
        <v>246</v>
      </c>
      <c r="D61" t="s">
        <v>493</v>
      </c>
      <c r="E61" t="s">
        <v>495</v>
      </c>
      <c r="F61" t="s">
        <v>659</v>
      </c>
      <c r="G61" t="s">
        <v>52</v>
      </c>
    </row>
    <row r="62" spans="1:8">
      <c r="A62" t="str">
        <f>HYPERLINK("#Clientes!A11","LIBROS MR. FOX")</f>
        <v>LIBROS MR. FOX</v>
      </c>
      <c r="B62" t="s">
        <v>601</v>
      </c>
      <c r="C62" t="s">
        <v>246</v>
      </c>
      <c r="D62" t="s">
        <v>493</v>
      </c>
      <c r="E62" t="s">
        <v>495</v>
      </c>
      <c r="F62" t="s">
        <v>659</v>
      </c>
      <c r="G62" t="s">
        <v>52</v>
      </c>
    </row>
    <row r="63" spans="1:8">
      <c r="A63" t="str">
        <f>HYPERLINK("#Clientes!A11","LIBROS MR. FOX")</f>
        <v>LIBROS MR. FOX</v>
      </c>
      <c r="B63" t="s">
        <v>602</v>
      </c>
      <c r="C63" t="s">
        <v>246</v>
      </c>
      <c r="D63" t="s">
        <v>493</v>
      </c>
      <c r="E63" t="s">
        <v>495</v>
      </c>
      <c r="F63" t="s">
        <v>659</v>
      </c>
      <c r="G63" t="s">
        <v>52</v>
      </c>
    </row>
    <row r="64" spans="1:8">
      <c r="A64" t="str">
        <f>HYPERLINK("#Clientes!A11","LIBROS MR. FOX")</f>
        <v>LIBROS MR. FOX</v>
      </c>
      <c r="B64" t="s">
        <v>603</v>
      </c>
      <c r="C64" t="s">
        <v>656</v>
      </c>
      <c r="D64" t="s">
        <v>657</v>
      </c>
      <c r="E64" t="s">
        <v>658</v>
      </c>
      <c r="F64" t="s">
        <v>659</v>
      </c>
      <c r="G64" t="s">
        <v>52</v>
      </c>
    </row>
    <row r="65" spans="1:8">
      <c r="A65" t="str">
        <f>HYPERLINK("#Clientes!A12","D14110")</f>
        <v>D14110</v>
      </c>
      <c r="B65" t="s">
        <v>595</v>
      </c>
      <c r="C65" t="s">
        <v>617</v>
      </c>
      <c r="D65" t="s">
        <v>663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598</v>
      </c>
      <c r="C66" t="s">
        <v>664</v>
      </c>
      <c r="D66" t="s">
        <v>665</v>
      </c>
      <c r="E66" t="s">
        <v>666</v>
      </c>
      <c r="F66"/>
      <c r="G66" t="s">
        <v>42</v>
      </c>
    </row>
    <row r="67" spans="1:8">
      <c r="A67" t="str">
        <f>HYPERLINK("#Clientes!A12","D14110")</f>
        <v>D14110</v>
      </c>
      <c r="B67" t="s">
        <v>599</v>
      </c>
      <c r="C67" t="s">
        <v>617</v>
      </c>
      <c r="D67" t="s">
        <v>663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600</v>
      </c>
      <c r="C68" t="s">
        <v>626</v>
      </c>
      <c r="D68" t="s">
        <v>510</v>
      </c>
      <c r="E68" t="s">
        <v>667</v>
      </c>
      <c r="F68"/>
      <c r="G68" t="s">
        <v>52</v>
      </c>
    </row>
    <row r="69" spans="1:8">
      <c r="A69" t="str">
        <f>HYPERLINK("#Clientes!A12","D14110")</f>
        <v>D14110</v>
      </c>
      <c r="B69" t="s">
        <v>601</v>
      </c>
      <c r="C69" t="s">
        <v>617</v>
      </c>
      <c r="D69" t="s">
        <v>663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602</v>
      </c>
      <c r="C70" t="s">
        <v>626</v>
      </c>
      <c r="D70" t="s">
        <v>510</v>
      </c>
      <c r="E70" t="s">
        <v>667</v>
      </c>
      <c r="F70"/>
      <c r="G70" t="s">
        <v>52</v>
      </c>
    </row>
    <row r="71" spans="1:8">
      <c r="A71" t="str">
        <f>HYPERLINK("#Clientes!A12","D14110")</f>
        <v>D14110</v>
      </c>
      <c r="B71" t="s">
        <v>603</v>
      </c>
      <c r="C71" t="s">
        <v>617</v>
      </c>
      <c r="D71" t="s">
        <v>663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595</v>
      </c>
      <c r="C72" t="s">
        <v>668</v>
      </c>
      <c r="D72" t="s">
        <v>669</v>
      </c>
      <c r="E72" t="s">
        <v>451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598</v>
      </c>
      <c r="C73" t="s">
        <v>670</v>
      </c>
      <c r="D73" t="s">
        <v>671</v>
      </c>
      <c r="E73" t="s">
        <v>672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599</v>
      </c>
      <c r="C74" t="s">
        <v>670</v>
      </c>
      <c r="D74" t="s">
        <v>671</v>
      </c>
      <c r="E74" t="s">
        <v>672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600</v>
      </c>
      <c r="C75" t="s">
        <v>673</v>
      </c>
      <c r="D75" t="s">
        <v>674</v>
      </c>
      <c r="E75" t="s">
        <v>675</v>
      </c>
      <c r="F75" t="s">
        <v>450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601</v>
      </c>
      <c r="C76" t="s">
        <v>673</v>
      </c>
      <c r="D76" t="s">
        <v>674</v>
      </c>
      <c r="E76" t="s">
        <v>675</v>
      </c>
      <c r="F76" t="s">
        <v>450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602</v>
      </c>
      <c r="C77" t="s">
        <v>668</v>
      </c>
      <c r="D77" t="s">
        <v>669</v>
      </c>
      <c r="E77" t="s">
        <v>451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603</v>
      </c>
      <c r="C78" t="s">
        <v>676</v>
      </c>
      <c r="D78" t="s">
        <v>677</v>
      </c>
      <c r="E78" t="s">
        <v>672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595</v>
      </c>
      <c r="C79" t="s">
        <v>678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598</v>
      </c>
      <c r="C80" t="s">
        <v>678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599</v>
      </c>
      <c r="C81" t="s">
        <v>678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600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601</v>
      </c>
      <c r="C83" t="s">
        <v>678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602</v>
      </c>
      <c r="C84" t="s">
        <v>678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603</v>
      </c>
      <c r="C85" t="s">
        <v>678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595</v>
      </c>
      <c r="C86" t="s">
        <v>679</v>
      </c>
      <c r="D86" t="s">
        <v>680</v>
      </c>
      <c r="E86" t="s">
        <v>681</v>
      </c>
      <c r="F86" t="s">
        <v>682</v>
      </c>
      <c r="G86" t="s">
        <v>42</v>
      </c>
    </row>
    <row r="87" spans="1:8">
      <c r="A87" t="str">
        <f>HYPERLINK("#Clientes!A15","Villegas Editores")</f>
        <v>Villegas Editores</v>
      </c>
      <c r="B87" t="s">
        <v>598</v>
      </c>
      <c r="C87" t="s">
        <v>683</v>
      </c>
      <c r="D87" t="s">
        <v>684</v>
      </c>
      <c r="E87" t="s">
        <v>432</v>
      </c>
      <c r="F87" t="s">
        <v>431</v>
      </c>
      <c r="G87" t="s">
        <v>42</v>
      </c>
    </row>
    <row r="88" spans="1:8">
      <c r="A88" t="str">
        <f>HYPERLINK("#Clientes!A15","Villegas Editores")</f>
        <v>Villegas Editores</v>
      </c>
      <c r="B88" t="s">
        <v>599</v>
      </c>
      <c r="C88" t="s">
        <v>685</v>
      </c>
      <c r="D88" t="s">
        <v>253</v>
      </c>
      <c r="E88" t="s">
        <v>686</v>
      </c>
      <c r="F88" t="s">
        <v>431</v>
      </c>
      <c r="G88" t="s">
        <v>42</v>
      </c>
    </row>
    <row r="89" spans="1:8">
      <c r="A89" t="str">
        <f>HYPERLINK("#Clientes!A15","Villegas Editores")</f>
        <v>Villegas Editores</v>
      </c>
      <c r="B89" t="s">
        <v>600</v>
      </c>
      <c r="C89" t="s">
        <v>679</v>
      </c>
      <c r="D89" t="s">
        <v>680</v>
      </c>
      <c r="E89" t="s">
        <v>681</v>
      </c>
      <c r="F89" t="s">
        <v>682</v>
      </c>
      <c r="G89" t="s">
        <v>42</v>
      </c>
    </row>
    <row r="90" spans="1:8">
      <c r="A90" t="str">
        <f>HYPERLINK("#Clientes!A15","Villegas Editores")</f>
        <v>Villegas Editores</v>
      </c>
      <c r="B90" t="s">
        <v>601</v>
      </c>
      <c r="C90" t="s">
        <v>687</v>
      </c>
      <c r="D90" t="s">
        <v>688</v>
      </c>
      <c r="E90" t="s">
        <v>689</v>
      </c>
      <c r="F90" t="s">
        <v>682</v>
      </c>
      <c r="G90" t="s">
        <v>42</v>
      </c>
    </row>
    <row r="91" spans="1:8">
      <c r="A91" t="str">
        <f>HYPERLINK("#Clientes!A15","Villegas Editores")</f>
        <v>Villegas Editores</v>
      </c>
      <c r="B91" t="s">
        <v>602</v>
      </c>
      <c r="C91" t="s">
        <v>690</v>
      </c>
      <c r="D91" t="s">
        <v>691</v>
      </c>
      <c r="E91" t="s">
        <v>692</v>
      </c>
      <c r="F91" t="s">
        <v>682</v>
      </c>
      <c r="G91" t="s">
        <v>42</v>
      </c>
    </row>
    <row r="92" spans="1:8">
      <c r="A92" t="str">
        <f>HYPERLINK("#Clientes!A15","Villegas Editores")</f>
        <v>Villegas Editores</v>
      </c>
      <c r="B92" t="s">
        <v>603</v>
      </c>
      <c r="C92" t="s">
        <v>687</v>
      </c>
      <c r="D92" t="s">
        <v>688</v>
      </c>
      <c r="E92" t="s">
        <v>693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595</v>
      </c>
      <c r="C93" t="s">
        <v>694</v>
      </c>
      <c r="D93" t="s">
        <v>695</v>
      </c>
      <c r="E93" t="s">
        <v>444</v>
      </c>
      <c r="F93" t="s">
        <v>443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598</v>
      </c>
      <c r="C94" t="s">
        <v>696</v>
      </c>
      <c r="D94" t="s">
        <v>697</v>
      </c>
      <c r="E94" t="s">
        <v>444</v>
      </c>
      <c r="F94" t="s">
        <v>443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599</v>
      </c>
      <c r="C95" t="s">
        <v>694</v>
      </c>
      <c r="D95" t="s">
        <v>695</v>
      </c>
      <c r="E95" t="s">
        <v>444</v>
      </c>
      <c r="F95" t="s">
        <v>443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600</v>
      </c>
      <c r="C96" t="s">
        <v>698</v>
      </c>
      <c r="D96" t="s">
        <v>699</v>
      </c>
      <c r="E96" t="s">
        <v>700</v>
      </c>
      <c r="F96" t="s">
        <v>443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601</v>
      </c>
      <c r="C97" t="s">
        <v>701</v>
      </c>
      <c r="D97" t="s">
        <v>702</v>
      </c>
      <c r="E97" t="s">
        <v>703</v>
      </c>
      <c r="F97" t="s">
        <v>704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602</v>
      </c>
      <c r="C98" t="s">
        <v>701</v>
      </c>
      <c r="D98" t="s">
        <v>705</v>
      </c>
      <c r="E98" t="s">
        <v>444</v>
      </c>
      <c r="F98" t="s">
        <v>704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603</v>
      </c>
      <c r="C99" t="s">
        <v>694</v>
      </c>
      <c r="D99" t="s">
        <v>695</v>
      </c>
      <c r="E99" t="s">
        <v>444</v>
      </c>
      <c r="F99" t="s">
        <v>443</v>
      </c>
      <c r="G99" t="s">
        <v>42</v>
      </c>
    </row>
    <row r="100" spans="1:8">
      <c r="A100" t="str">
        <f>HYPERLINK("#Clientes!A17","SANTIAGO AGUIRRE")</f>
        <v>SANTIAGO AGUIRRE</v>
      </c>
      <c r="B100" t="s">
        <v>595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598</v>
      </c>
      <c r="C101" t="s">
        <v>706</v>
      </c>
      <c r="D101" t="s">
        <v>707</v>
      </c>
      <c r="E101" t="s">
        <v>708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599</v>
      </c>
      <c r="C102" t="s">
        <v>308</v>
      </c>
      <c r="D102" t="s">
        <v>547</v>
      </c>
      <c r="E102" t="s">
        <v>708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600</v>
      </c>
      <c r="C103" t="s">
        <v>608</v>
      </c>
      <c r="D103" t="s">
        <v>709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601</v>
      </c>
      <c r="C104" t="s">
        <v>608</v>
      </c>
      <c r="D104" t="s">
        <v>709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602</v>
      </c>
      <c r="C105" t="s">
        <v>608</v>
      </c>
      <c r="D105" t="s">
        <v>709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603</v>
      </c>
      <c r="C106" t="s">
        <v>308</v>
      </c>
      <c r="D106" t="s">
        <v>547</v>
      </c>
      <c r="E106" t="s">
        <v>708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595</v>
      </c>
      <c r="C107" t="s">
        <v>464</v>
      </c>
      <c r="D107" t="s">
        <v>465</v>
      </c>
      <c r="E107" t="s">
        <v>564</v>
      </c>
      <c r="F107" t="s">
        <v>468</v>
      </c>
      <c r="G107" t="s">
        <v>42</v>
      </c>
    </row>
    <row r="108" spans="1:8">
      <c r="A108" t="str">
        <f>HYPERLINK("#Clientes!A18","Prólogo libros")</f>
        <v>Prólogo libros</v>
      </c>
      <c r="B108" t="s">
        <v>598</v>
      </c>
      <c r="C108" t="s">
        <v>464</v>
      </c>
      <c r="D108" t="s">
        <v>465</v>
      </c>
      <c r="E108" t="s">
        <v>564</v>
      </c>
      <c r="F108" t="s">
        <v>468</v>
      </c>
      <c r="G108" t="s">
        <v>42</v>
      </c>
    </row>
    <row r="109" spans="1:8">
      <c r="A109" t="str">
        <f>HYPERLINK("#Clientes!A18","Prólogo libros")</f>
        <v>Prólogo libros</v>
      </c>
      <c r="B109" t="s">
        <v>599</v>
      </c>
      <c r="C109" t="s">
        <v>464</v>
      </c>
      <c r="D109" t="s">
        <v>465</v>
      </c>
      <c r="E109" t="s">
        <v>564</v>
      </c>
      <c r="F109" t="s">
        <v>468</v>
      </c>
      <c r="G109" t="s">
        <v>42</v>
      </c>
    </row>
    <row r="110" spans="1:8">
      <c r="A110" t="str">
        <f>HYPERLINK("#Clientes!A18","Prólogo libros")</f>
        <v>Prólogo libros</v>
      </c>
      <c r="B110" t="s">
        <v>600</v>
      </c>
      <c r="C110" t="s">
        <v>710</v>
      </c>
      <c r="D110" t="s">
        <v>711</v>
      </c>
      <c r="E110" t="s">
        <v>712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601</v>
      </c>
      <c r="C111" t="s">
        <v>464</v>
      </c>
      <c r="D111" t="s">
        <v>465</v>
      </c>
      <c r="E111" t="s">
        <v>564</v>
      </c>
      <c r="F111" t="s">
        <v>468</v>
      </c>
      <c r="G111" t="s">
        <v>42</v>
      </c>
    </row>
    <row r="112" spans="1:8">
      <c r="A112" t="str">
        <f>HYPERLINK("#Clientes!A18","Prólogo libros")</f>
        <v>Prólogo libros</v>
      </c>
      <c r="B112" t="s">
        <v>602</v>
      </c>
      <c r="C112" t="s">
        <v>464</v>
      </c>
      <c r="D112" t="s">
        <v>465</v>
      </c>
      <c r="E112" t="s">
        <v>564</v>
      </c>
      <c r="F112" t="s">
        <v>468</v>
      </c>
      <c r="G112" t="s">
        <v>42</v>
      </c>
    </row>
    <row r="113" spans="1:8">
      <c r="A113" t="str">
        <f>HYPERLINK("#Clientes!A18","Prólogo libros")</f>
        <v>Prólogo libros</v>
      </c>
      <c r="B113" t="s">
        <v>603</v>
      </c>
      <c r="C113" t="s">
        <v>464</v>
      </c>
      <c r="D113" t="s">
        <v>465</v>
      </c>
      <c r="E113" t="s">
        <v>564</v>
      </c>
      <c r="F113" t="s">
        <v>468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595</v>
      </c>
      <c r="C114" t="s">
        <v>713</v>
      </c>
      <c r="D114" t="s">
        <v>714</v>
      </c>
      <c r="E114" t="s">
        <v>715</v>
      </c>
      <c r="F114" t="s">
        <v>716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598</v>
      </c>
      <c r="C115" t="s">
        <v>433</v>
      </c>
      <c r="D115" t="s">
        <v>717</v>
      </c>
      <c r="E115" t="s">
        <v>438</v>
      </c>
      <c r="F115" t="s">
        <v>437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599</v>
      </c>
      <c r="C116" t="s">
        <v>718</v>
      </c>
      <c r="D116" t="s">
        <v>719</v>
      </c>
      <c r="E116" t="s">
        <v>720</v>
      </c>
      <c r="F116" t="s">
        <v>437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600</v>
      </c>
      <c r="C117" t="s">
        <v>721</v>
      </c>
      <c r="D117" t="s">
        <v>722</v>
      </c>
      <c r="E117" t="s">
        <v>723</v>
      </c>
      <c r="F117" t="s">
        <v>437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601</v>
      </c>
      <c r="C118" t="s">
        <v>721</v>
      </c>
      <c r="D118" t="s">
        <v>722</v>
      </c>
      <c r="E118" t="s">
        <v>723</v>
      </c>
      <c r="F118" t="s">
        <v>437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602</v>
      </c>
      <c r="C119" t="s">
        <v>433</v>
      </c>
      <c r="D119" t="s">
        <v>717</v>
      </c>
      <c r="E119" t="s">
        <v>438</v>
      </c>
      <c r="F119" t="s">
        <v>437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603</v>
      </c>
      <c r="C120" t="s">
        <v>713</v>
      </c>
      <c r="D120" t="s">
        <v>714</v>
      </c>
      <c r="E120" t="s">
        <v>715</v>
      </c>
      <c r="F120" t="s">
        <v>716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595</v>
      </c>
      <c r="C121" t="s">
        <v>724</v>
      </c>
      <c r="D121" t="s">
        <v>725</v>
      </c>
      <c r="E121" t="s">
        <v>726</v>
      </c>
      <c r="F121" t="s">
        <v>727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598</v>
      </c>
      <c r="C122" t="s">
        <v>545</v>
      </c>
      <c r="D122" t="s">
        <v>547</v>
      </c>
      <c r="E122" t="s">
        <v>551</v>
      </c>
      <c r="F122" t="s">
        <v>727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599</v>
      </c>
      <c r="C123" t="s">
        <v>608</v>
      </c>
      <c r="D123" t="s">
        <v>728</v>
      </c>
      <c r="E123" t="s">
        <v>726</v>
      </c>
      <c r="F123" t="s">
        <v>727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600</v>
      </c>
      <c r="C124" t="s">
        <v>729</v>
      </c>
      <c r="D124" t="s">
        <v>730</v>
      </c>
      <c r="E124" t="s">
        <v>731</v>
      </c>
      <c r="F124" t="s">
        <v>727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601</v>
      </c>
      <c r="C125" t="s">
        <v>732</v>
      </c>
      <c r="D125" t="s">
        <v>733</v>
      </c>
      <c r="E125" t="s">
        <v>726</v>
      </c>
      <c r="F125" t="s">
        <v>727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602</v>
      </c>
      <c r="C126" t="s">
        <v>732</v>
      </c>
      <c r="D126" t="s">
        <v>733</v>
      </c>
      <c r="E126" t="s">
        <v>726</v>
      </c>
      <c r="F126" t="s">
        <v>727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603</v>
      </c>
      <c r="C127" t="s">
        <v>734</v>
      </c>
      <c r="D127" t="s">
        <v>735</v>
      </c>
      <c r="E127" t="s">
        <v>726</v>
      </c>
      <c r="F127" t="s">
        <v>727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595</v>
      </c>
      <c r="C128" t="s">
        <v>482</v>
      </c>
      <c r="D128" t="s">
        <v>488</v>
      </c>
      <c r="E128" t="s">
        <v>736</v>
      </c>
      <c r="F128" t="s">
        <v>491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598</v>
      </c>
      <c r="C129" t="s">
        <v>482</v>
      </c>
      <c r="D129" t="s">
        <v>488</v>
      </c>
      <c r="E129" t="s">
        <v>736</v>
      </c>
      <c r="F129" t="s">
        <v>491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599</v>
      </c>
      <c r="C130" t="s">
        <v>482</v>
      </c>
      <c r="D130" t="s">
        <v>488</v>
      </c>
      <c r="E130" t="s">
        <v>736</v>
      </c>
      <c r="F130" t="s">
        <v>491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600</v>
      </c>
      <c r="C131" t="s">
        <v>482</v>
      </c>
      <c r="D131" t="s">
        <v>488</v>
      </c>
      <c r="E131" t="s">
        <v>736</v>
      </c>
      <c r="F131" t="s">
        <v>491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601</v>
      </c>
      <c r="C132" t="s">
        <v>482</v>
      </c>
      <c r="D132" t="s">
        <v>488</v>
      </c>
      <c r="E132" t="s">
        <v>736</v>
      </c>
      <c r="F132" t="s">
        <v>491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602</v>
      </c>
      <c r="C133" t="s">
        <v>482</v>
      </c>
      <c r="D133" t="s">
        <v>488</v>
      </c>
      <c r="E133" t="s">
        <v>736</v>
      </c>
      <c r="F133" t="s">
        <v>491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603</v>
      </c>
      <c r="C134" t="s">
        <v>482</v>
      </c>
      <c r="D134" t="s">
        <v>488</v>
      </c>
      <c r="E134" t="s">
        <v>736</v>
      </c>
      <c r="F134" t="s">
        <v>491</v>
      </c>
      <c r="G134" t="s">
        <v>42</v>
      </c>
    </row>
    <row r="135" spans="1:8">
      <c r="A135" t="str">
        <f>HYPERLINK("#Clientes!A22","TIENDA TEATRAL")</f>
        <v>TIENDA TEATRAL</v>
      </c>
      <c r="B135" t="s">
        <v>595</v>
      </c>
      <c r="C135" t="s">
        <v>526</v>
      </c>
      <c r="D135" t="s">
        <v>527</v>
      </c>
      <c r="E135" t="s">
        <v>531</v>
      </c>
      <c r="F135" t="s">
        <v>530</v>
      </c>
      <c r="G135" t="s">
        <v>42</v>
      </c>
    </row>
    <row r="136" spans="1:8">
      <c r="A136" t="str">
        <f>HYPERLINK("#Clientes!A22","TIENDA TEATRAL")</f>
        <v>TIENDA TEATRAL</v>
      </c>
      <c r="B136" t="s">
        <v>598</v>
      </c>
      <c r="C136" t="s">
        <v>526</v>
      </c>
      <c r="D136" t="s">
        <v>527</v>
      </c>
      <c r="E136" t="s">
        <v>531</v>
      </c>
      <c r="F136" t="s">
        <v>530</v>
      </c>
      <c r="G136" t="s">
        <v>42</v>
      </c>
    </row>
    <row r="137" spans="1:8">
      <c r="A137" t="str">
        <f>HYPERLINK("#Clientes!A22","TIENDA TEATRAL")</f>
        <v>TIENDA TEATRAL</v>
      </c>
      <c r="B137" t="s">
        <v>599</v>
      </c>
      <c r="C137" t="s">
        <v>526</v>
      </c>
      <c r="D137" t="s">
        <v>527</v>
      </c>
      <c r="E137" t="s">
        <v>531</v>
      </c>
      <c r="F137" t="s">
        <v>530</v>
      </c>
      <c r="G137" t="s">
        <v>42</v>
      </c>
    </row>
    <row r="138" spans="1:8">
      <c r="A138" t="str">
        <f>HYPERLINK("#Clientes!A22","TIENDA TEATRAL")</f>
        <v>TIENDA TEATRAL</v>
      </c>
      <c r="B138" t="s">
        <v>600</v>
      </c>
      <c r="C138" t="s">
        <v>526</v>
      </c>
      <c r="D138" t="s">
        <v>527</v>
      </c>
      <c r="E138" t="s">
        <v>531</v>
      </c>
      <c r="F138" t="s">
        <v>530</v>
      </c>
      <c r="G138" t="s">
        <v>42</v>
      </c>
    </row>
    <row r="139" spans="1:8">
      <c r="A139" t="str">
        <f>HYPERLINK("#Clientes!A22","TIENDA TEATRAL")</f>
        <v>TIENDA TEATRAL</v>
      </c>
      <c r="B139" t="s">
        <v>601</v>
      </c>
      <c r="C139" t="s">
        <v>737</v>
      </c>
      <c r="D139" t="s">
        <v>738</v>
      </c>
      <c r="E139" t="s">
        <v>739</v>
      </c>
      <c r="F139" t="s">
        <v>530</v>
      </c>
      <c r="G139" t="s">
        <v>42</v>
      </c>
    </row>
    <row r="140" spans="1:8">
      <c r="A140" t="str">
        <f>HYPERLINK("#Clientes!A22","TIENDA TEATRAL")</f>
        <v>TIENDA TEATRAL</v>
      </c>
      <c r="B140" t="s">
        <v>602</v>
      </c>
      <c r="C140" t="s">
        <v>526</v>
      </c>
      <c r="D140" t="s">
        <v>527</v>
      </c>
      <c r="E140" t="s">
        <v>531</v>
      </c>
      <c r="F140" t="s">
        <v>530</v>
      </c>
      <c r="G140" t="s">
        <v>42</v>
      </c>
    </row>
    <row r="141" spans="1:8">
      <c r="A141" t="str">
        <f>HYPERLINK("#Clientes!A22","TIENDA TEATRAL")</f>
        <v>TIENDA TEATRAL</v>
      </c>
      <c r="B141" t="s">
        <v>603</v>
      </c>
      <c r="C141" t="s">
        <v>740</v>
      </c>
      <c r="D141" t="s">
        <v>741</v>
      </c>
      <c r="E141" t="s">
        <v>742</v>
      </c>
      <c r="F141" t="s">
        <v>530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595</v>
      </c>
      <c r="C142" t="s">
        <v>743</v>
      </c>
      <c r="D142" t="s">
        <v>744</v>
      </c>
      <c r="E142" t="s">
        <v>745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598</v>
      </c>
      <c r="C143" t="s">
        <v>746</v>
      </c>
      <c r="D143" t="s">
        <v>747</v>
      </c>
      <c r="E143" t="s">
        <v>748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599</v>
      </c>
      <c r="C144" t="s">
        <v>619</v>
      </c>
      <c r="D144" t="s">
        <v>747</v>
      </c>
      <c r="E144" t="s">
        <v>748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600</v>
      </c>
      <c r="C145" t="s">
        <v>743</v>
      </c>
      <c r="D145" t="s">
        <v>744</v>
      </c>
      <c r="E145" t="s">
        <v>745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601</v>
      </c>
      <c r="C146" t="s">
        <v>743</v>
      </c>
      <c r="D146" t="s">
        <v>744</v>
      </c>
      <c r="E146" t="s">
        <v>745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602</v>
      </c>
      <c r="C147" t="s">
        <v>743</v>
      </c>
      <c r="D147" t="s">
        <v>744</v>
      </c>
      <c r="E147" t="s">
        <v>745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603</v>
      </c>
      <c r="C148" t="s">
        <v>619</v>
      </c>
      <c r="D148" t="s">
        <v>747</v>
      </c>
      <c r="E148" t="s">
        <v>748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595</v>
      </c>
      <c r="C149" t="s">
        <v>749</v>
      </c>
      <c r="D149" t="s">
        <v>750</v>
      </c>
      <c r="E149" t="s">
        <v>751</v>
      </c>
      <c r="F149" t="s">
        <v>456</v>
      </c>
      <c r="G149" t="s">
        <v>42</v>
      </c>
    </row>
    <row r="150" spans="1:8">
      <c r="A150" t="str">
        <f>HYPERLINK("#Clientes!A24","FCE")</f>
        <v>FCE</v>
      </c>
      <c r="B150" t="s">
        <v>598</v>
      </c>
      <c r="C150" t="s">
        <v>514</v>
      </c>
      <c r="D150" t="s">
        <v>752</v>
      </c>
      <c r="E150" t="s">
        <v>753</v>
      </c>
      <c r="F150" t="s">
        <v>456</v>
      </c>
      <c r="G150" t="s">
        <v>42</v>
      </c>
    </row>
    <row r="151" spans="1:8">
      <c r="A151" t="str">
        <f>HYPERLINK("#Clientes!A24","FCE")</f>
        <v>FCE</v>
      </c>
      <c r="B151" t="s">
        <v>599</v>
      </c>
      <c r="C151" t="s">
        <v>749</v>
      </c>
      <c r="D151" t="s">
        <v>750</v>
      </c>
      <c r="E151" t="s">
        <v>751</v>
      </c>
      <c r="F151" t="s">
        <v>456</v>
      </c>
      <c r="G151" t="s">
        <v>42</v>
      </c>
    </row>
    <row r="152" spans="1:8">
      <c r="A152" t="str">
        <f>HYPERLINK("#Clientes!A24","FCE")</f>
        <v>FCE</v>
      </c>
      <c r="B152" t="s">
        <v>600</v>
      </c>
      <c r="C152" t="s">
        <v>754</v>
      </c>
      <c r="D152" t="s">
        <v>722</v>
      </c>
      <c r="E152" t="s">
        <v>755</v>
      </c>
      <c r="F152" t="s">
        <v>456</v>
      </c>
      <c r="G152" t="s">
        <v>42</v>
      </c>
    </row>
    <row r="153" spans="1:8">
      <c r="A153" t="str">
        <f>HYPERLINK("#Clientes!A24","FCE")</f>
        <v>FCE</v>
      </c>
      <c r="B153" t="s">
        <v>601</v>
      </c>
      <c r="C153" t="s">
        <v>482</v>
      </c>
      <c r="D153" t="s">
        <v>756</v>
      </c>
      <c r="E153" t="s">
        <v>757</v>
      </c>
      <c r="F153" t="s">
        <v>456</v>
      </c>
      <c r="G153" t="s">
        <v>42</v>
      </c>
    </row>
    <row r="154" spans="1:8">
      <c r="A154" t="str">
        <f>HYPERLINK("#Clientes!A24","FCE")</f>
        <v>FCE</v>
      </c>
      <c r="B154" t="s">
        <v>602</v>
      </c>
      <c r="C154" t="s">
        <v>758</v>
      </c>
      <c r="D154" t="s">
        <v>759</v>
      </c>
      <c r="E154" t="s">
        <v>760</v>
      </c>
      <c r="F154" t="s">
        <v>456</v>
      </c>
      <c r="G154" t="s">
        <v>42</v>
      </c>
    </row>
    <row r="155" spans="1:8">
      <c r="A155" t="str">
        <f>HYPERLINK("#Clientes!A24","FCE")</f>
        <v>FCE</v>
      </c>
      <c r="B155" t="s">
        <v>603</v>
      </c>
      <c r="C155" t="s">
        <v>514</v>
      </c>
      <c r="D155" t="s">
        <v>752</v>
      </c>
      <c r="E155" t="s">
        <v>753</v>
      </c>
      <c r="F155" t="s">
        <v>456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595</v>
      </c>
      <c r="C156" t="s">
        <v>761</v>
      </c>
      <c r="D156" t="s">
        <v>762</v>
      </c>
      <c r="E156" t="s">
        <v>763</v>
      </c>
      <c r="F156" t="s">
        <v>764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598</v>
      </c>
      <c r="C157" t="s">
        <v>765</v>
      </c>
      <c r="D157" t="s">
        <v>766</v>
      </c>
      <c r="E157" t="s">
        <v>481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599</v>
      </c>
      <c r="C158" t="s">
        <v>767</v>
      </c>
      <c r="D158" t="s">
        <v>768</v>
      </c>
      <c r="E158" t="s">
        <v>769</v>
      </c>
      <c r="F158" t="s">
        <v>770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600</v>
      </c>
      <c r="C159" t="s">
        <v>771</v>
      </c>
      <c r="D159" t="s">
        <v>772</v>
      </c>
      <c r="E159" t="s">
        <v>773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601</v>
      </c>
      <c r="C160" t="s">
        <v>774</v>
      </c>
      <c r="D160" t="s">
        <v>762</v>
      </c>
      <c r="E160" t="s">
        <v>775</v>
      </c>
      <c r="F160" t="s">
        <v>764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602</v>
      </c>
      <c r="C161" t="s">
        <v>774</v>
      </c>
      <c r="D161" t="s">
        <v>762</v>
      </c>
      <c r="E161" t="s">
        <v>775</v>
      </c>
      <c r="F161" t="s">
        <v>764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603</v>
      </c>
      <c r="C162" t="s">
        <v>767</v>
      </c>
      <c r="D162" t="s">
        <v>768</v>
      </c>
      <c r="E162" t="s">
        <v>769</v>
      </c>
      <c r="F162" t="s">
        <v>770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595</v>
      </c>
      <c r="C163" t="s">
        <v>776</v>
      </c>
      <c r="D163" t="s">
        <v>777</v>
      </c>
      <c r="E163" t="s">
        <v>487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598</v>
      </c>
      <c r="C164" t="s">
        <v>778</v>
      </c>
      <c r="D164" t="s">
        <v>779</v>
      </c>
      <c r="E164" t="s">
        <v>487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599</v>
      </c>
      <c r="C165" t="s">
        <v>778</v>
      </c>
      <c r="D165" t="s">
        <v>779</v>
      </c>
      <c r="E165" t="s">
        <v>487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600</v>
      </c>
      <c r="C166" t="s">
        <v>776</v>
      </c>
      <c r="D166" t="s">
        <v>777</v>
      </c>
      <c r="E166" t="s">
        <v>487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601</v>
      </c>
      <c r="C167" t="s">
        <v>776</v>
      </c>
      <c r="D167" t="s">
        <v>777</v>
      </c>
      <c r="E167" t="s">
        <v>487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602</v>
      </c>
      <c r="C168" t="s">
        <v>776</v>
      </c>
      <c r="D168" t="s">
        <v>777</v>
      </c>
      <c r="E168" t="s">
        <v>487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603</v>
      </c>
      <c r="C169" t="s">
        <v>778</v>
      </c>
      <c r="D169" t="s">
        <v>779</v>
      </c>
      <c r="E169" t="s">
        <v>487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595</v>
      </c>
      <c r="C170" t="s">
        <v>780</v>
      </c>
      <c r="D170" t="s">
        <v>781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598</v>
      </c>
      <c r="C171" t="s">
        <v>782</v>
      </c>
      <c r="D171" t="s">
        <v>783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599</v>
      </c>
      <c r="C172" t="s">
        <v>780</v>
      </c>
      <c r="D172" t="s">
        <v>781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600</v>
      </c>
      <c r="C173" t="s">
        <v>780</v>
      </c>
      <c r="D173" t="s">
        <v>781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601</v>
      </c>
      <c r="C174" t="s">
        <v>780</v>
      </c>
      <c r="D174" t="s">
        <v>781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602</v>
      </c>
      <c r="C175" t="s">
        <v>780</v>
      </c>
      <c r="D175" t="s">
        <v>781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603</v>
      </c>
      <c r="C176" t="s">
        <v>780</v>
      </c>
      <c r="D176" t="s">
        <v>781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595</v>
      </c>
      <c r="C177" t="s">
        <v>784</v>
      </c>
      <c r="D177" t="s">
        <v>785</v>
      </c>
      <c r="E177" t="s">
        <v>786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598</v>
      </c>
      <c r="C178" t="s">
        <v>787</v>
      </c>
      <c r="D178" t="s">
        <v>788</v>
      </c>
      <c r="E178" t="s">
        <v>789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599</v>
      </c>
      <c r="C179" t="s">
        <v>790</v>
      </c>
      <c r="D179" t="s">
        <v>791</v>
      </c>
      <c r="E179" t="s">
        <v>792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600</v>
      </c>
      <c r="C180" t="s">
        <v>784</v>
      </c>
      <c r="D180" t="s">
        <v>785</v>
      </c>
      <c r="E180" t="s">
        <v>786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601</v>
      </c>
      <c r="C181" t="s">
        <v>784</v>
      </c>
      <c r="D181" t="s">
        <v>785</v>
      </c>
      <c r="E181" t="s">
        <v>786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602</v>
      </c>
      <c r="C182" t="s">
        <v>784</v>
      </c>
      <c r="D182" t="s">
        <v>785</v>
      </c>
      <c r="E182" t="s">
        <v>786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603</v>
      </c>
      <c r="C183" t="s">
        <v>790</v>
      </c>
      <c r="D183" t="s">
        <v>791</v>
      </c>
      <c r="E183" t="s">
        <v>792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595</v>
      </c>
      <c r="C184" t="s">
        <v>793</v>
      </c>
      <c r="D184" t="s">
        <v>794</v>
      </c>
      <c r="E184" t="s">
        <v>513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598</v>
      </c>
      <c r="C185" t="s">
        <v>793</v>
      </c>
      <c r="D185" t="s">
        <v>794</v>
      </c>
      <c r="E185" t="s">
        <v>513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599</v>
      </c>
      <c r="C186" t="s">
        <v>793</v>
      </c>
      <c r="D186" t="s">
        <v>794</v>
      </c>
      <c r="E186" t="s">
        <v>513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600</v>
      </c>
      <c r="C187" t="s">
        <v>793</v>
      </c>
      <c r="D187" t="s">
        <v>794</v>
      </c>
      <c r="E187" t="s">
        <v>513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601</v>
      </c>
      <c r="C188" t="s">
        <v>793</v>
      </c>
      <c r="D188" t="s">
        <v>794</v>
      </c>
      <c r="E188" t="s">
        <v>513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602</v>
      </c>
      <c r="C189" t="s">
        <v>793</v>
      </c>
      <c r="D189" t="s">
        <v>794</v>
      </c>
      <c r="E189" t="s">
        <v>513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603</v>
      </c>
      <c r="C190" t="s">
        <v>793</v>
      </c>
      <c r="D190" t="s">
        <v>794</v>
      </c>
      <c r="E190" t="s">
        <v>513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595</v>
      </c>
      <c r="C191" t="s">
        <v>795</v>
      </c>
      <c r="D191" t="s">
        <v>796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598</v>
      </c>
      <c r="C192" t="s">
        <v>795</v>
      </c>
      <c r="D192" t="s">
        <v>797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599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600</v>
      </c>
      <c r="C194" t="s">
        <v>795</v>
      </c>
      <c r="D194" t="s">
        <v>797</v>
      </c>
      <c r="E194" t="s">
        <v>798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601</v>
      </c>
      <c r="C195" t="s">
        <v>795</v>
      </c>
      <c r="D195" t="s">
        <v>797</v>
      </c>
      <c r="E195" t="s">
        <v>798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602</v>
      </c>
      <c r="C196" t="s">
        <v>795</v>
      </c>
      <c r="D196" t="s">
        <v>797</v>
      </c>
      <c r="E196" t="s">
        <v>798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603</v>
      </c>
      <c r="C197" t="s">
        <v>795</v>
      </c>
      <c r="D197" t="s">
        <v>796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595</v>
      </c>
      <c r="C198" t="s">
        <v>799</v>
      </c>
      <c r="D198" t="s">
        <v>800</v>
      </c>
      <c r="E198" t="s">
        <v>801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598</v>
      </c>
      <c r="C199" t="s">
        <v>799</v>
      </c>
      <c r="D199" t="s">
        <v>800</v>
      </c>
      <c r="E199" t="s">
        <v>801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599</v>
      </c>
      <c r="C200" t="s">
        <v>799</v>
      </c>
      <c r="D200" t="s">
        <v>800</v>
      </c>
      <c r="E200" t="s">
        <v>801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600</v>
      </c>
      <c r="C201" t="s">
        <v>799</v>
      </c>
      <c r="D201" t="s">
        <v>800</v>
      </c>
      <c r="E201" t="s">
        <v>801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601</v>
      </c>
      <c r="C202" t="s">
        <v>799</v>
      </c>
      <c r="D202" t="s">
        <v>800</v>
      </c>
      <c r="E202" t="s">
        <v>801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602</v>
      </c>
      <c r="C203" t="s">
        <v>799</v>
      </c>
      <c r="D203" t="s">
        <v>800</v>
      </c>
      <c r="E203" t="s">
        <v>801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603</v>
      </c>
      <c r="C204" t="s">
        <v>799</v>
      </c>
      <c r="D204" t="s">
        <v>800</v>
      </c>
      <c r="E204" t="s">
        <v>801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595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598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599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600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601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602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603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595</v>
      </c>
      <c r="C212" t="s">
        <v>668</v>
      </c>
      <c r="D212" t="s">
        <v>669</v>
      </c>
      <c r="E212" t="s">
        <v>451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598</v>
      </c>
      <c r="C213" t="s">
        <v>802</v>
      </c>
      <c r="D213" t="s">
        <v>803</v>
      </c>
      <c r="E213" t="s">
        <v>672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599</v>
      </c>
      <c r="C214" t="s">
        <v>802</v>
      </c>
      <c r="D214" t="s">
        <v>803</v>
      </c>
      <c r="E214" t="s">
        <v>672</v>
      </c>
      <c r="F214" t="s">
        <v>450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600</v>
      </c>
      <c r="C215" t="s">
        <v>673</v>
      </c>
      <c r="D215" t="s">
        <v>674</v>
      </c>
      <c r="E215" t="s">
        <v>675</v>
      </c>
      <c r="F215" t="s">
        <v>450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601</v>
      </c>
      <c r="C216" t="s">
        <v>673</v>
      </c>
      <c r="D216" t="s">
        <v>674</v>
      </c>
      <c r="E216" t="s">
        <v>675</v>
      </c>
      <c r="F216" t="s">
        <v>450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602</v>
      </c>
      <c r="C217" t="s">
        <v>668</v>
      </c>
      <c r="D217" t="s">
        <v>669</v>
      </c>
      <c r="E217" t="s">
        <v>451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603</v>
      </c>
      <c r="C218" t="s">
        <v>802</v>
      </c>
      <c r="D218" t="s">
        <v>803</v>
      </c>
      <c r="E218" t="s">
        <v>672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595</v>
      </c>
      <c r="C219" t="s">
        <v>804</v>
      </c>
      <c r="D219" t="s">
        <v>805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598</v>
      </c>
      <c r="C220" t="s">
        <v>806</v>
      </c>
      <c r="D220" t="s">
        <v>807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599</v>
      </c>
      <c r="C221" t="s">
        <v>804</v>
      </c>
      <c r="D221" t="s">
        <v>805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600</v>
      </c>
      <c r="C222" t="s">
        <v>804</v>
      </c>
      <c r="D222" t="s">
        <v>805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601</v>
      </c>
      <c r="C223" t="s">
        <v>804</v>
      </c>
      <c r="D223" t="s">
        <v>805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602</v>
      </c>
      <c r="C224" t="s">
        <v>804</v>
      </c>
      <c r="D224" t="s">
        <v>805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603</v>
      </c>
      <c r="C225" t="s">
        <v>804</v>
      </c>
      <c r="D225" t="s">
        <v>805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HYPERLINK("#Clientes!A35","Juvenal Marín")</f>
        <v>Juvenal Marín</v>
      </c>
      <c r="B226" t="s">
        <v>595</v>
      </c>
      <c r="C226" t="s">
        <v>808</v>
      </c>
      <c r="D226" t="s">
        <v>809</v>
      </c>
      <c r="E226" t="s">
        <v>810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598</v>
      </c>
      <c r="C227" t="s">
        <v>808</v>
      </c>
      <c r="D227" t="s">
        <v>809</v>
      </c>
      <c r="E227" t="s">
        <v>810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599</v>
      </c>
      <c r="C228" t="s">
        <v>808</v>
      </c>
      <c r="D228" t="s">
        <v>809</v>
      </c>
      <c r="E228" t="s">
        <v>810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600</v>
      </c>
      <c r="C229" t="s">
        <v>808</v>
      </c>
      <c r="D229" t="s">
        <v>809</v>
      </c>
      <c r="E229" t="s">
        <v>810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601</v>
      </c>
      <c r="C230" t="s">
        <v>808</v>
      </c>
      <c r="D230" t="s">
        <v>809</v>
      </c>
      <c r="E230" t="s">
        <v>810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602</v>
      </c>
      <c r="C231" t="s">
        <v>808</v>
      </c>
      <c r="D231" t="s">
        <v>809</v>
      </c>
      <c r="E231" t="s">
        <v>810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603</v>
      </c>
      <c r="C232" t="s">
        <v>808</v>
      </c>
      <c r="D232" t="s">
        <v>809</v>
      </c>
      <c r="E232" t="s">
        <v>810</v>
      </c>
      <c r="F232">
        <v>3113865889</v>
      </c>
      <c r="G232" t="s">
        <v>42</v>
      </c>
    </row>
    <row r="233" spans="1:8">
      <c r="A233" t="str">
        <f>HYPERLINK("#Clientes!A36","Sonia Hurtado")</f>
        <v>Sonia Hurtado</v>
      </c>
      <c r="B233" t="s">
        <v>595</v>
      </c>
      <c r="C233" t="s">
        <v>277</v>
      </c>
      <c r="D233" t="s">
        <v>811</v>
      </c>
      <c r="E233" t="s">
        <v>280</v>
      </c>
      <c r="F233" t="s">
        <v>281</v>
      </c>
      <c r="G233" t="s">
        <v>42</v>
      </c>
    </row>
    <row r="234" spans="1:8">
      <c r="A234" t="str">
        <f>HYPERLINK("#Clientes!A36","Sonia Hurtado")</f>
        <v>Sonia Hurtado</v>
      </c>
      <c r="B234" t="s">
        <v>598</v>
      </c>
      <c r="C234" t="s">
        <v>277</v>
      </c>
      <c r="D234" t="s">
        <v>278</v>
      </c>
      <c r="E234" t="s">
        <v>280</v>
      </c>
      <c r="F234" t="s">
        <v>281</v>
      </c>
      <c r="G234" t="s">
        <v>52</v>
      </c>
    </row>
    <row r="235" spans="1:8">
      <c r="A235" t="str">
        <f>HYPERLINK("#Clientes!A36","Sonia Hurtado")</f>
        <v>Sonia Hurtado</v>
      </c>
      <c r="B235" t="s">
        <v>599</v>
      </c>
      <c r="C235" t="s">
        <v>277</v>
      </c>
      <c r="D235" t="s">
        <v>278</v>
      </c>
      <c r="E235" t="s">
        <v>280</v>
      </c>
      <c r="F235" t="s">
        <v>281</v>
      </c>
      <c r="G235" t="s">
        <v>42</v>
      </c>
    </row>
    <row r="236" spans="1:8">
      <c r="A236" t="str">
        <f>HYPERLINK("#Clientes!A36","Sonia Hurtado")</f>
        <v>Sonia Hurtado</v>
      </c>
      <c r="B236" t="s">
        <v>600</v>
      </c>
      <c r="C236" t="s">
        <v>277</v>
      </c>
      <c r="D236" t="s">
        <v>278</v>
      </c>
      <c r="E236" t="s">
        <v>280</v>
      </c>
      <c r="F236" t="s">
        <v>281</v>
      </c>
      <c r="G236" t="s">
        <v>42</v>
      </c>
    </row>
    <row r="237" spans="1:8">
      <c r="A237" t="str">
        <f>HYPERLINK("#Clientes!A36","Sonia Hurtado")</f>
        <v>Sonia Hurtado</v>
      </c>
      <c r="B237" t="s">
        <v>601</v>
      </c>
      <c r="C237" t="s">
        <v>277</v>
      </c>
      <c r="D237" t="s">
        <v>278</v>
      </c>
      <c r="E237" t="s">
        <v>280</v>
      </c>
      <c r="F237" t="s">
        <v>281</v>
      </c>
      <c r="G237" t="s">
        <v>42</v>
      </c>
    </row>
    <row r="238" spans="1:8">
      <c r="A238" t="str">
        <f>HYPERLINK("#Clientes!A36","Sonia Hurtado")</f>
        <v>Sonia Hurtado</v>
      </c>
      <c r="B238" t="s">
        <v>602</v>
      </c>
      <c r="C238" t="s">
        <v>277</v>
      </c>
      <c r="D238" t="s">
        <v>278</v>
      </c>
      <c r="E238" t="s">
        <v>280</v>
      </c>
      <c r="F238"/>
      <c r="G238" t="s">
        <v>42</v>
      </c>
    </row>
    <row r="239" spans="1:8">
      <c r="A239" t="str">
        <f>HYPERLINK("#Clientes!A36","Sonia Hurtado")</f>
        <v>Sonia Hurtado</v>
      </c>
      <c r="B239" t="s">
        <v>603</v>
      </c>
      <c r="C239" t="s">
        <v>277</v>
      </c>
      <c r="D239" t="s">
        <v>278</v>
      </c>
      <c r="E239" t="s">
        <v>280</v>
      </c>
      <c r="F239"/>
      <c r="G239" t="s">
        <v>42</v>
      </c>
    </row>
    <row r="240" spans="1:8">
      <c r="A240" t="str">
        <f>HYPERLINK("#Clientes!A37","Paola Roa")</f>
        <v>Paola Roa</v>
      </c>
      <c r="B240" t="s">
        <v>595</v>
      </c>
      <c r="C240" t="s">
        <v>283</v>
      </c>
      <c r="D240" t="s">
        <v>285</v>
      </c>
      <c r="E240" t="s">
        <v>289</v>
      </c>
      <c r="F240">
        <v>3124204273</v>
      </c>
      <c r="G240" t="s">
        <v>42</v>
      </c>
    </row>
    <row r="241" spans="1:8">
      <c r="A241" t="str">
        <f>HYPERLINK("#Clientes!A37","Paola Roa")</f>
        <v>Paola Roa</v>
      </c>
      <c r="B241" t="s">
        <v>598</v>
      </c>
      <c r="C241" t="s">
        <v>812</v>
      </c>
      <c r="D241" t="s">
        <v>813</v>
      </c>
      <c r="E241" t="s">
        <v>814</v>
      </c>
      <c r="F241">
        <v>3222248457</v>
      </c>
      <c r="G241" t="s">
        <v>42</v>
      </c>
    </row>
    <row r="242" spans="1:8">
      <c r="A242" t="str">
        <f>HYPERLINK("#Clientes!A37","Paola Roa")</f>
        <v>Paola Roa</v>
      </c>
      <c r="B242" t="s">
        <v>599</v>
      </c>
      <c r="C242" t="s">
        <v>283</v>
      </c>
      <c r="D242" t="s">
        <v>285</v>
      </c>
      <c r="E242" t="s">
        <v>289</v>
      </c>
      <c r="F242">
        <v>3124204273</v>
      </c>
      <c r="G242" t="s">
        <v>42</v>
      </c>
    </row>
    <row r="243" spans="1:8">
      <c r="A243" t="str">
        <f>HYPERLINK("#Clientes!A37","Paola Roa")</f>
        <v>Paola Roa</v>
      </c>
      <c r="B243" t="s">
        <v>600</v>
      </c>
      <c r="C243" t="s">
        <v>283</v>
      </c>
      <c r="D243" t="s">
        <v>285</v>
      </c>
      <c r="E243" t="s">
        <v>579</v>
      </c>
      <c r="F243">
        <v>3124204273</v>
      </c>
      <c r="G243" t="s">
        <v>42</v>
      </c>
    </row>
    <row r="244" spans="1:8">
      <c r="A244" t="str">
        <f>HYPERLINK("#Clientes!A37","Paola Roa")</f>
        <v>Paola Roa</v>
      </c>
      <c r="B244" t="s">
        <v>601</v>
      </c>
      <c r="C244" t="s">
        <v>283</v>
      </c>
      <c r="D244" t="s">
        <v>285</v>
      </c>
      <c r="E244" t="s">
        <v>289</v>
      </c>
      <c r="F244">
        <v>3124204273</v>
      </c>
      <c r="G244" t="s">
        <v>42</v>
      </c>
    </row>
    <row r="245" spans="1:8">
      <c r="A245" t="str">
        <f>HYPERLINK("#Clientes!A37","Paola Roa")</f>
        <v>Paola Roa</v>
      </c>
      <c r="B245" t="s">
        <v>602</v>
      </c>
      <c r="C245" t="s">
        <v>815</v>
      </c>
      <c r="D245" t="s">
        <v>285</v>
      </c>
      <c r="E245" t="s">
        <v>289</v>
      </c>
      <c r="F245">
        <v>3124204273</v>
      </c>
      <c r="G245" t="s">
        <v>42</v>
      </c>
    </row>
    <row r="246" spans="1:8">
      <c r="A246" t="str">
        <f>HYPERLINK("#Clientes!A37","Paola Roa")</f>
        <v>Paola Roa</v>
      </c>
      <c r="B246" t="s">
        <v>603</v>
      </c>
      <c r="C246" t="s">
        <v>812</v>
      </c>
      <c r="D246" t="s">
        <v>813</v>
      </c>
      <c r="E246" t="s">
        <v>289</v>
      </c>
      <c r="F246">
        <v>3124204273</v>
      </c>
      <c r="G246" t="s">
        <v>42</v>
      </c>
    </row>
    <row r="247" spans="1:8">
      <c r="A247" t="str">
        <f>HYPERLINK("#Clientes!A38","Prólogo")</f>
        <v>Prólogo</v>
      </c>
      <c r="B247" t="s">
        <v>595</v>
      </c>
      <c r="C247" t="s">
        <v>816</v>
      </c>
      <c r="D247" t="s">
        <v>465</v>
      </c>
      <c r="E247" t="s">
        <v>564</v>
      </c>
      <c r="F247" t="s">
        <v>468</v>
      </c>
      <c r="G247" t="s">
        <v>52</v>
      </c>
    </row>
    <row r="248" spans="1:8">
      <c r="A248" t="str">
        <f>HYPERLINK("#Clientes!A38","Prólogo")</f>
        <v>Prólogo</v>
      </c>
      <c r="B248" t="s">
        <v>598</v>
      </c>
      <c r="C248" t="s">
        <v>816</v>
      </c>
      <c r="D248" t="s">
        <v>465</v>
      </c>
      <c r="E248" t="s">
        <v>564</v>
      </c>
      <c r="F248" t="s">
        <v>468</v>
      </c>
      <c r="G248" t="s">
        <v>52</v>
      </c>
    </row>
    <row r="249" spans="1:8">
      <c r="A249" t="str">
        <f>HYPERLINK("#Clientes!A38","Prólogo")</f>
        <v>Prólogo</v>
      </c>
      <c r="B249" t="s">
        <v>599</v>
      </c>
      <c r="C249" t="s">
        <v>816</v>
      </c>
      <c r="D249" t="s">
        <v>465</v>
      </c>
      <c r="E249" t="s">
        <v>564</v>
      </c>
      <c r="F249" t="s">
        <v>468</v>
      </c>
      <c r="G249" t="s">
        <v>52</v>
      </c>
    </row>
    <row r="250" spans="1:8">
      <c r="A250" t="str">
        <f>HYPERLINK("#Clientes!A38","Prólogo")</f>
        <v>Prólogo</v>
      </c>
      <c r="B250" t="s">
        <v>600</v>
      </c>
      <c r="C250" t="s">
        <v>816</v>
      </c>
      <c r="D250" t="s">
        <v>465</v>
      </c>
      <c r="E250" t="s">
        <v>564</v>
      </c>
      <c r="F250" t="s">
        <v>468</v>
      </c>
      <c r="G250" t="s">
        <v>52</v>
      </c>
    </row>
    <row r="251" spans="1:8">
      <c r="A251" t="str">
        <f>HYPERLINK("#Clientes!A38","Prólogo")</f>
        <v>Prólogo</v>
      </c>
      <c r="B251" t="s">
        <v>601</v>
      </c>
      <c r="C251" t="s">
        <v>816</v>
      </c>
      <c r="D251" t="s">
        <v>465</v>
      </c>
      <c r="E251" t="s">
        <v>564</v>
      </c>
      <c r="F251" t="s">
        <v>468</v>
      </c>
      <c r="G251" t="s">
        <v>52</v>
      </c>
    </row>
    <row r="252" spans="1:8">
      <c r="A252" t="str">
        <f>HYPERLINK("#Clientes!A38","Prólogo")</f>
        <v>Prólogo</v>
      </c>
      <c r="B252" t="s">
        <v>602</v>
      </c>
      <c r="C252" t="s">
        <v>816</v>
      </c>
      <c r="D252" t="s">
        <v>465</v>
      </c>
      <c r="E252" t="s">
        <v>564</v>
      </c>
      <c r="F252" t="s">
        <v>468</v>
      </c>
      <c r="G252" t="s">
        <v>52</v>
      </c>
    </row>
    <row r="253" spans="1:8">
      <c r="A253" t="str">
        <f>HYPERLINK("#Clientes!A38","Prólogo")</f>
        <v>Prólogo</v>
      </c>
      <c r="B253" t="s">
        <v>603</v>
      </c>
      <c r="C253" t="s">
        <v>816</v>
      </c>
      <c r="D253" t="s">
        <v>465</v>
      </c>
      <c r="E253" t="s">
        <v>564</v>
      </c>
      <c r="F253" t="s">
        <v>468</v>
      </c>
      <c r="G253" t="s">
        <v>52</v>
      </c>
    </row>
    <row r="254" spans="1:8">
      <c r="A254" t="str">
        <f>HYPERLINK("#Clientes!A39","Alejandra Quintero")</f>
        <v>Alejandra Quintero</v>
      </c>
      <c r="B254" t="s">
        <v>595</v>
      </c>
      <c r="C254" t="s">
        <v>295</v>
      </c>
      <c r="D254" t="s">
        <v>817</v>
      </c>
      <c r="E254" t="s">
        <v>301</v>
      </c>
      <c r="F254" t="s">
        <v>818</v>
      </c>
      <c r="G254" t="s">
        <v>42</v>
      </c>
    </row>
    <row r="255" spans="1:8">
      <c r="A255" t="str">
        <f>HYPERLINK("#Clientes!A39","Alejandra Quintero")</f>
        <v>Alejandra Quintero</v>
      </c>
      <c r="B255" t="s">
        <v>598</v>
      </c>
      <c r="C255" t="s">
        <v>295</v>
      </c>
      <c r="D255" t="s">
        <v>296</v>
      </c>
      <c r="E255" t="s">
        <v>301</v>
      </c>
      <c r="F255" t="s">
        <v>819</v>
      </c>
      <c r="G255" t="s">
        <v>42</v>
      </c>
    </row>
    <row r="256" spans="1:8">
      <c r="A256" t="str">
        <f>HYPERLINK("#Clientes!A39","Alejandra Quintero")</f>
        <v>Alejandra Quintero</v>
      </c>
      <c r="B256" t="s">
        <v>599</v>
      </c>
      <c r="C256" t="s">
        <v>295</v>
      </c>
      <c r="D256" t="s">
        <v>296</v>
      </c>
      <c r="E256" t="s">
        <v>301</v>
      </c>
      <c r="F256" t="s">
        <v>819</v>
      </c>
      <c r="G256" t="s">
        <v>42</v>
      </c>
    </row>
    <row r="257" spans="1:8">
      <c r="A257" t="str">
        <f>HYPERLINK("#Clientes!A39","Alejandra Quintero")</f>
        <v>Alejandra Quintero</v>
      </c>
      <c r="B257" t="s">
        <v>600</v>
      </c>
      <c r="C257" t="s">
        <v>295</v>
      </c>
      <c r="D257" t="s">
        <v>817</v>
      </c>
      <c r="E257" t="s">
        <v>301</v>
      </c>
      <c r="F257" t="s">
        <v>818</v>
      </c>
      <c r="G257" t="s">
        <v>42</v>
      </c>
    </row>
    <row r="258" spans="1:8">
      <c r="A258" t="str">
        <f>HYPERLINK("#Clientes!A39","Alejandra Quintero")</f>
        <v>Alejandra Quintero</v>
      </c>
      <c r="B258" t="s">
        <v>601</v>
      </c>
      <c r="C258" t="s">
        <v>295</v>
      </c>
      <c r="D258" t="s">
        <v>817</v>
      </c>
      <c r="E258" t="s">
        <v>301</v>
      </c>
      <c r="F258" t="s">
        <v>818</v>
      </c>
      <c r="G258" t="s">
        <v>42</v>
      </c>
    </row>
    <row r="259" spans="1:8">
      <c r="A259" t="str">
        <f>HYPERLINK("#Clientes!A39","Alejandra Quintero")</f>
        <v>Alejandra Quintero</v>
      </c>
      <c r="B259" t="s">
        <v>602</v>
      </c>
      <c r="C259" t="s">
        <v>295</v>
      </c>
      <c r="D259" t="s">
        <v>817</v>
      </c>
      <c r="E259" t="s">
        <v>301</v>
      </c>
      <c r="F259" t="s">
        <v>818</v>
      </c>
      <c r="G259" t="s">
        <v>42</v>
      </c>
    </row>
    <row r="260" spans="1:8">
      <c r="A260" t="str">
        <f>HYPERLINK("#Clientes!A39","Alejandra Quintero")</f>
        <v>Alejandra Quintero</v>
      </c>
      <c r="B260" t="s">
        <v>603</v>
      </c>
      <c r="C260" t="s">
        <v>295</v>
      </c>
      <c r="D260" t="s">
        <v>817</v>
      </c>
      <c r="E260" t="s">
        <v>301</v>
      </c>
      <c r="F260" t="s">
        <v>818</v>
      </c>
      <c r="G260" t="s">
        <v>42</v>
      </c>
    </row>
    <row r="261" spans="1:8">
      <c r="A261" t="str">
        <f>HYPERLINK("#Clientes!A40","ASOCIACION DE AMIGOS DEL MUSEO NACIONAL")</f>
        <v>ASOCIACION DE AMIGOS DEL MUSEO NACIONAL</v>
      </c>
      <c r="B261" t="s">
        <v>595</v>
      </c>
      <c r="C261" t="s">
        <v>706</v>
      </c>
      <c r="D261" t="s">
        <v>820</v>
      </c>
      <c r="E261" t="s">
        <v>821</v>
      </c>
      <c r="F261" t="s">
        <v>822</v>
      </c>
      <c r="G261" t="s">
        <v>42</v>
      </c>
    </row>
    <row r="262" spans="1:8">
      <c r="A262" t="str">
        <f>HYPERLINK("#Clientes!A40","ASOCIACION DE AMIGOS DEL MUSEO NACIONAL")</f>
        <v>ASOCIACION DE AMIGOS DEL MUSEO NACIONAL</v>
      </c>
      <c r="B262" t="s">
        <v>598</v>
      </c>
      <c r="C262" t="s">
        <v>823</v>
      </c>
      <c r="D262" t="s">
        <v>820</v>
      </c>
      <c r="E262" t="s">
        <v>821</v>
      </c>
      <c r="F262" t="s">
        <v>822</v>
      </c>
      <c r="G262" t="s">
        <v>42</v>
      </c>
    </row>
    <row r="263" spans="1:8">
      <c r="A263" t="str">
        <f>HYPERLINK("#Clientes!A40","ASOCIACION DE AMIGOS DEL MUSEO NACIONAL")</f>
        <v>ASOCIACION DE AMIGOS DEL MUSEO NACIONAL</v>
      </c>
      <c r="B263" t="s">
        <v>599</v>
      </c>
      <c r="C263" t="s">
        <v>706</v>
      </c>
      <c r="D263" t="s">
        <v>824</v>
      </c>
      <c r="E263" t="s">
        <v>821</v>
      </c>
      <c r="F263" t="s">
        <v>822</v>
      </c>
      <c r="G263" t="s">
        <v>42</v>
      </c>
    </row>
    <row r="264" spans="1:8">
      <c r="A264" t="str">
        <f>HYPERLINK("#Clientes!A40","ASOCIACION DE AMIGOS DEL MUSEO NACIONAL")</f>
        <v>ASOCIACION DE AMIGOS DEL MUSEO NACIONAL</v>
      </c>
      <c r="B264" t="s">
        <v>600</v>
      </c>
      <c r="C264" t="s">
        <v>825</v>
      </c>
      <c r="D264" t="s">
        <v>826</v>
      </c>
      <c r="E264" t="s">
        <v>827</v>
      </c>
      <c r="F264" t="s">
        <v>536</v>
      </c>
      <c r="G264" t="s">
        <v>42</v>
      </c>
    </row>
    <row r="265" spans="1:8">
      <c r="A265" t="str">
        <f>HYPERLINK("#Clientes!A40","ASOCIACION DE AMIGOS DEL MUSEO NACIONAL")</f>
        <v>ASOCIACION DE AMIGOS DEL MUSEO NACIONAL</v>
      </c>
      <c r="B265" t="s">
        <v>601</v>
      </c>
      <c r="C265" t="s">
        <v>825</v>
      </c>
      <c r="D265" t="s">
        <v>826</v>
      </c>
      <c r="E265" t="s">
        <v>827</v>
      </c>
      <c r="F265" t="s">
        <v>536</v>
      </c>
      <c r="G265" t="s">
        <v>42</v>
      </c>
    </row>
    <row r="266" spans="1:8">
      <c r="A266" t="str">
        <f>HYPERLINK("#Clientes!A40","ASOCIACION DE AMIGOS DEL MUSEO NACIONAL")</f>
        <v>ASOCIACION DE AMIGOS DEL MUSEO NACIONAL</v>
      </c>
      <c r="B266" t="s">
        <v>602</v>
      </c>
      <c r="C266" t="s">
        <v>776</v>
      </c>
      <c r="D266" t="s">
        <v>828</v>
      </c>
      <c r="E266" t="s">
        <v>829</v>
      </c>
      <c r="F266" t="s">
        <v>536</v>
      </c>
      <c r="G266" t="s">
        <v>42</v>
      </c>
    </row>
    <row r="267" spans="1:8">
      <c r="A267" t="str">
        <f>HYPERLINK("#Clientes!A40","ASOCIACION DE AMIGOS DEL MUSEO NACIONAL")</f>
        <v>ASOCIACION DE AMIGOS DEL MUSEO NACIONAL</v>
      </c>
      <c r="B267" t="s">
        <v>603</v>
      </c>
      <c r="C267" t="s">
        <v>823</v>
      </c>
      <c r="D267" t="s">
        <v>824</v>
      </c>
      <c r="E267" t="s">
        <v>821</v>
      </c>
      <c r="F267" t="s">
        <v>822</v>
      </c>
      <c r="G267" t="s">
        <v>42</v>
      </c>
    </row>
    <row r="268" spans="1:8">
      <c r="A268" t="str">
        <f>HYPERLINK("#Clientes!A41","Carlos Salazar")</f>
        <v>Carlos Salazar</v>
      </c>
      <c r="B268" t="s">
        <v>595</v>
      </c>
      <c r="C268" t="s">
        <v>830</v>
      </c>
      <c r="D268" t="s">
        <v>831</v>
      </c>
      <c r="E268" t="s">
        <v>315</v>
      </c>
      <c r="F268" t="s">
        <v>314</v>
      </c>
      <c r="G268" t="s">
        <v>42</v>
      </c>
    </row>
    <row r="269" spans="1:8">
      <c r="A269" t="str">
        <f>HYPERLINK("#Clientes!A41","Carlos Salazar")</f>
        <v>Carlos Salazar</v>
      </c>
      <c r="B269" t="s">
        <v>598</v>
      </c>
      <c r="C269" t="s">
        <v>830</v>
      </c>
      <c r="D269" t="s">
        <v>831</v>
      </c>
      <c r="E269" t="s">
        <v>315</v>
      </c>
      <c r="F269" t="s">
        <v>314</v>
      </c>
      <c r="G269" t="s">
        <v>42</v>
      </c>
    </row>
    <row r="270" spans="1:8">
      <c r="A270" t="str">
        <f>HYPERLINK("#Clientes!A41","Carlos Salazar")</f>
        <v>Carlos Salazar</v>
      </c>
      <c r="B270" t="s">
        <v>599</v>
      </c>
      <c r="C270" t="s">
        <v>830</v>
      </c>
      <c r="D270" t="s">
        <v>831</v>
      </c>
      <c r="E270" t="s">
        <v>315</v>
      </c>
      <c r="F270" t="s">
        <v>314</v>
      </c>
      <c r="G270" t="s">
        <v>42</v>
      </c>
    </row>
    <row r="271" spans="1:8">
      <c r="A271" t="str">
        <f>HYPERLINK("#Clientes!A41","Carlos Salazar")</f>
        <v>Carlos Salazar</v>
      </c>
      <c r="B271" t="s">
        <v>600</v>
      </c>
      <c r="C271" t="s">
        <v>830</v>
      </c>
      <c r="D271" t="s">
        <v>831</v>
      </c>
      <c r="E271" t="s">
        <v>315</v>
      </c>
      <c r="F271" t="s">
        <v>314</v>
      </c>
      <c r="G271" t="s">
        <v>42</v>
      </c>
    </row>
    <row r="272" spans="1:8">
      <c r="A272" t="str">
        <f>HYPERLINK("#Clientes!A41","Carlos Salazar")</f>
        <v>Carlos Salazar</v>
      </c>
      <c r="B272" t="s">
        <v>601</v>
      </c>
      <c r="C272" t="s">
        <v>830</v>
      </c>
      <c r="D272" t="s">
        <v>831</v>
      </c>
      <c r="E272" t="s">
        <v>315</v>
      </c>
      <c r="F272" t="s">
        <v>314</v>
      </c>
      <c r="G272" t="s">
        <v>42</v>
      </c>
    </row>
    <row r="273" spans="1:8">
      <c r="A273" t="str">
        <f>HYPERLINK("#Clientes!A41","Carlos Salazar")</f>
        <v>Carlos Salazar</v>
      </c>
      <c r="B273" t="s">
        <v>602</v>
      </c>
      <c r="C273" t="s">
        <v>830</v>
      </c>
      <c r="D273" t="s">
        <v>831</v>
      </c>
      <c r="E273" t="s">
        <v>315</v>
      </c>
      <c r="F273" t="s">
        <v>314</v>
      </c>
      <c r="G273" t="s">
        <v>42</v>
      </c>
    </row>
    <row r="274" spans="1:8">
      <c r="A274" t="str">
        <f>HYPERLINK("#Clientes!A41","Carlos Salazar")</f>
        <v>Carlos Salazar</v>
      </c>
      <c r="B274" t="s">
        <v>603</v>
      </c>
      <c r="C274" t="s">
        <v>832</v>
      </c>
      <c r="D274" t="s">
        <v>833</v>
      </c>
      <c r="E274" t="s">
        <v>315</v>
      </c>
      <c r="F274" t="s">
        <v>314</v>
      </c>
      <c r="G274" t="s">
        <v>42</v>
      </c>
    </row>
    <row r="275" spans="1:8">
      <c r="A275" t="str">
        <f>HYPERLINK("#Clientes!A42","CONTRABAJO LIBRO Y CAFÉ")</f>
        <v>CONTRABAJO LIBRO Y CAFÉ</v>
      </c>
      <c r="B275" t="s">
        <v>595</v>
      </c>
      <c r="C275" t="s">
        <v>834</v>
      </c>
      <c r="D275" t="s">
        <v>835</v>
      </c>
      <c r="E275" t="s">
        <v>544</v>
      </c>
      <c r="F275">
        <v>3028515036</v>
      </c>
      <c r="G275" t="s">
        <v>42</v>
      </c>
    </row>
    <row r="276" spans="1:8">
      <c r="A276" t="str">
        <f>HYPERLINK("#Clientes!A42","CONTRABAJO LIBRO Y CAFÉ")</f>
        <v>CONTRABAJO LIBRO Y CAFÉ</v>
      </c>
      <c r="B276" t="s">
        <v>598</v>
      </c>
      <c r="C276" t="s">
        <v>834</v>
      </c>
      <c r="D276" t="s">
        <v>835</v>
      </c>
      <c r="E276" t="s">
        <v>544</v>
      </c>
      <c r="F276">
        <v>3028515036</v>
      </c>
      <c r="G276" t="s">
        <v>42</v>
      </c>
    </row>
    <row r="277" spans="1:8">
      <c r="A277" t="str">
        <f>HYPERLINK("#Clientes!A42","CONTRABAJO LIBRO Y CAFÉ")</f>
        <v>CONTRABAJO LIBRO Y CAFÉ</v>
      </c>
      <c r="B277" t="s">
        <v>599</v>
      </c>
      <c r="C277" t="s">
        <v>834</v>
      </c>
      <c r="D277" t="s">
        <v>835</v>
      </c>
      <c r="E277" t="s">
        <v>544</v>
      </c>
      <c r="F277">
        <v>3028515036</v>
      </c>
      <c r="G277" t="s">
        <v>42</v>
      </c>
    </row>
    <row r="278" spans="1:8">
      <c r="A278" t="str">
        <f>HYPERLINK("#Clientes!A42","CONTRABAJO LIBRO Y CAFÉ")</f>
        <v>CONTRABAJO LIBRO Y CAFÉ</v>
      </c>
      <c r="B278" t="s">
        <v>600</v>
      </c>
      <c r="C278" t="s">
        <v>834</v>
      </c>
      <c r="D278" t="s">
        <v>835</v>
      </c>
      <c r="E278" t="s">
        <v>544</v>
      </c>
      <c r="F278">
        <v>3028515036</v>
      </c>
      <c r="G278" t="s">
        <v>42</v>
      </c>
    </row>
    <row r="279" spans="1:8">
      <c r="A279" t="str">
        <f>HYPERLINK("#Clientes!A42","CONTRABAJO LIBRO Y CAFÉ")</f>
        <v>CONTRABAJO LIBRO Y CAFÉ</v>
      </c>
      <c r="B279" t="s">
        <v>601</v>
      </c>
      <c r="C279" t="s">
        <v>834</v>
      </c>
      <c r="D279" t="s">
        <v>835</v>
      </c>
      <c r="E279" t="s">
        <v>544</v>
      </c>
      <c r="F279">
        <v>3028515036</v>
      </c>
      <c r="G279" t="s">
        <v>42</v>
      </c>
    </row>
    <row r="280" spans="1:8">
      <c r="A280" t="str">
        <f>HYPERLINK("#Clientes!A42","CONTRABAJO LIBRO Y CAFÉ")</f>
        <v>CONTRABAJO LIBRO Y CAFÉ</v>
      </c>
      <c r="B280" t="s">
        <v>602</v>
      </c>
      <c r="C280" t="s">
        <v>834</v>
      </c>
      <c r="D280" t="s">
        <v>835</v>
      </c>
      <c r="E280" t="s">
        <v>544</v>
      </c>
      <c r="F280">
        <v>3028515036</v>
      </c>
      <c r="G280" t="s">
        <v>42</v>
      </c>
    </row>
    <row r="281" spans="1:8">
      <c r="A281" t="str">
        <f>HYPERLINK("#Clientes!A42","CONTRABAJO LIBRO Y CAFÉ")</f>
        <v>CONTRABAJO LIBRO Y CAFÉ</v>
      </c>
      <c r="B281" t="s">
        <v>603</v>
      </c>
      <c r="C281" t="s">
        <v>834</v>
      </c>
      <c r="D281" t="s">
        <v>835</v>
      </c>
      <c r="E281" t="s">
        <v>544</v>
      </c>
      <c r="F281">
        <v>3028515036</v>
      </c>
      <c r="G281" t="s">
        <v>42</v>
      </c>
    </row>
    <row r="282" spans="1:8">
      <c r="A282" t="str">
        <f>HYPERLINK("#Clientes!A43","Diego Beltrán")</f>
        <v>Diego Beltrán</v>
      </c>
      <c r="B282" t="s">
        <v>595</v>
      </c>
      <c r="C282" t="s">
        <v>836</v>
      </c>
      <c r="D282" t="s">
        <v>837</v>
      </c>
      <c r="E282" t="s">
        <v>330</v>
      </c>
      <c r="F282">
        <v>3105694909</v>
      </c>
      <c r="G282" t="s">
        <v>42</v>
      </c>
    </row>
    <row r="283" spans="1:8">
      <c r="A283" t="str">
        <f>HYPERLINK("#Clientes!A43","Diego Beltrán")</f>
        <v>Diego Beltrán</v>
      </c>
      <c r="B283" t="s">
        <v>598</v>
      </c>
      <c r="C283" t="s">
        <v>838</v>
      </c>
      <c r="D283" t="s">
        <v>839</v>
      </c>
      <c r="E283" t="s">
        <v>330</v>
      </c>
      <c r="F283">
        <v>3209305519</v>
      </c>
      <c r="G283" t="s">
        <v>42</v>
      </c>
    </row>
    <row r="284" spans="1:8">
      <c r="A284" t="str">
        <f>HYPERLINK("#Clientes!A43","Diego Beltrán")</f>
        <v>Diego Beltrán</v>
      </c>
      <c r="B284" t="s">
        <v>599</v>
      </c>
      <c r="C284" t="s">
        <v>836</v>
      </c>
      <c r="D284" t="s">
        <v>837</v>
      </c>
      <c r="E284" t="s">
        <v>330</v>
      </c>
      <c r="F284">
        <v>3105694909</v>
      </c>
      <c r="G284" t="s">
        <v>42</v>
      </c>
    </row>
    <row r="285" spans="1:8">
      <c r="A285" t="str">
        <f>HYPERLINK("#Clientes!A43","Diego Beltrán")</f>
        <v>Diego Beltrán</v>
      </c>
      <c r="B285" t="s">
        <v>600</v>
      </c>
      <c r="C285" t="s">
        <v>836</v>
      </c>
      <c r="D285" t="s">
        <v>837</v>
      </c>
      <c r="E285" t="s">
        <v>330</v>
      </c>
      <c r="F285">
        <v>3105694909</v>
      </c>
      <c r="G285" t="s">
        <v>42</v>
      </c>
    </row>
    <row r="286" spans="1:8">
      <c r="A286" t="str">
        <f>HYPERLINK("#Clientes!A43","Diego Beltrán")</f>
        <v>Diego Beltrán</v>
      </c>
      <c r="B286" t="s">
        <v>601</v>
      </c>
      <c r="C286" t="s">
        <v>836</v>
      </c>
      <c r="D286" t="s">
        <v>837</v>
      </c>
      <c r="E286" t="s">
        <v>330</v>
      </c>
      <c r="F286">
        <v>3105694909</v>
      </c>
      <c r="G286" t="s">
        <v>42</v>
      </c>
    </row>
    <row r="287" spans="1:8">
      <c r="A287" t="str">
        <f>HYPERLINK("#Clientes!A43","Diego Beltrán")</f>
        <v>Diego Beltrán</v>
      </c>
      <c r="B287" t="s">
        <v>602</v>
      </c>
      <c r="C287" t="s">
        <v>836</v>
      </c>
      <c r="D287" t="s">
        <v>837</v>
      </c>
      <c r="E287" t="s">
        <v>330</v>
      </c>
      <c r="F287">
        <v>3105694909</v>
      </c>
      <c r="G287" t="s">
        <v>42</v>
      </c>
    </row>
    <row r="288" spans="1:8">
      <c r="A288" t="str">
        <f>HYPERLINK("#Clientes!A43","Diego Beltrán")</f>
        <v>Diego Beltrán</v>
      </c>
      <c r="B288" t="s">
        <v>603</v>
      </c>
      <c r="C288" t="s">
        <v>836</v>
      </c>
      <c r="D288" t="s">
        <v>837</v>
      </c>
      <c r="E288" t="s">
        <v>330</v>
      </c>
      <c r="F288">
        <v>3105694909</v>
      </c>
      <c r="G288" t="s">
        <v>42</v>
      </c>
    </row>
    <row r="289" spans="1:8">
      <c r="A289" t="str">
        <f>HYPERLINK("#Clientes!A44","2621 sas")</f>
        <v>2621 sas</v>
      </c>
      <c r="B289" t="s">
        <v>595</v>
      </c>
      <c r="C289" t="s">
        <v>840</v>
      </c>
      <c r="D289" t="s">
        <v>841</v>
      </c>
      <c r="E289" t="s">
        <v>557</v>
      </c>
      <c r="F289">
        <v>3106799719</v>
      </c>
      <c r="G289" t="s">
        <v>42</v>
      </c>
    </row>
    <row r="290" spans="1:8">
      <c r="A290" t="str">
        <f>HYPERLINK("#Clientes!A44","2621 sas")</f>
        <v>2621 sas</v>
      </c>
      <c r="B290" t="s">
        <v>598</v>
      </c>
      <c r="C290" t="s">
        <v>842</v>
      </c>
      <c r="D290" t="s">
        <v>843</v>
      </c>
      <c r="E290" t="s">
        <v>844</v>
      </c>
      <c r="F290">
        <v>3134073307</v>
      </c>
      <c r="G290" t="s">
        <v>42</v>
      </c>
    </row>
    <row r="291" spans="1:8">
      <c r="A291" t="str">
        <f>HYPERLINK("#Clientes!A44","2621 sas")</f>
        <v>2621 sas</v>
      </c>
      <c r="B291" t="s">
        <v>599</v>
      </c>
      <c r="C291" t="s">
        <v>840</v>
      </c>
      <c r="D291" t="s">
        <v>841</v>
      </c>
      <c r="E291" t="s">
        <v>557</v>
      </c>
      <c r="F291">
        <v>3106799719</v>
      </c>
      <c r="G291" t="s">
        <v>42</v>
      </c>
    </row>
    <row r="292" spans="1:8">
      <c r="A292" t="str">
        <f>HYPERLINK("#Clientes!A44","2621 sas")</f>
        <v>2621 sas</v>
      </c>
      <c r="B292" t="s">
        <v>600</v>
      </c>
      <c r="C292" t="s">
        <v>840</v>
      </c>
      <c r="D292" t="s">
        <v>841</v>
      </c>
      <c r="E292" t="s">
        <v>557</v>
      </c>
      <c r="F292">
        <v>3106799719</v>
      </c>
      <c r="G292" t="s">
        <v>42</v>
      </c>
    </row>
    <row r="293" spans="1:8">
      <c r="A293" t="str">
        <f>HYPERLINK("#Clientes!A44","2621 sas")</f>
        <v>2621 sas</v>
      </c>
      <c r="B293" t="s">
        <v>601</v>
      </c>
      <c r="C293" t="s">
        <v>840</v>
      </c>
      <c r="D293" t="s">
        <v>841</v>
      </c>
      <c r="E293" t="s">
        <v>557</v>
      </c>
      <c r="F293">
        <v>3106799719</v>
      </c>
      <c r="G293" t="s">
        <v>42</v>
      </c>
    </row>
    <row r="294" spans="1:8">
      <c r="A294" t="str">
        <f>HYPERLINK("#Clientes!A44","2621 sas")</f>
        <v>2621 sas</v>
      </c>
      <c r="B294" t="s">
        <v>602</v>
      </c>
      <c r="C294" t="s">
        <v>840</v>
      </c>
      <c r="D294" t="s">
        <v>841</v>
      </c>
      <c r="E294" t="s">
        <v>557</v>
      </c>
      <c r="F294">
        <v>3106799719</v>
      </c>
      <c r="G294" t="s">
        <v>42</v>
      </c>
    </row>
    <row r="295" spans="1:8">
      <c r="A295" t="str">
        <f>HYPERLINK("#Clientes!A44","2621 sas")</f>
        <v>2621 sas</v>
      </c>
      <c r="B295" t="s">
        <v>603</v>
      </c>
      <c r="C295" t="s">
        <v>840</v>
      </c>
      <c r="D295" t="s">
        <v>841</v>
      </c>
      <c r="E295" t="s">
        <v>557</v>
      </c>
      <c r="F295">
        <v>3106799719</v>
      </c>
      <c r="G295" t="s">
        <v>42</v>
      </c>
    </row>
    <row r="296" spans="1:8">
      <c r="A296" t="str">
        <f>HYPERLINK("#Clientes!A45","Ányela Gómez")</f>
        <v>Ányela Gómez</v>
      </c>
      <c r="B296" t="s">
        <v>595</v>
      </c>
      <c r="C296" t="s">
        <v>337</v>
      </c>
      <c r="D296" t="s">
        <v>252</v>
      </c>
      <c r="E296" t="s">
        <v>343</v>
      </c>
      <c r="F296" t="s">
        <v>342</v>
      </c>
      <c r="G296" t="s">
        <v>52</v>
      </c>
    </row>
    <row r="297" spans="1:8">
      <c r="A297" t="str">
        <f>HYPERLINK("#Clientes!A45","Ányela Gómez")</f>
        <v>Ányela Gómez</v>
      </c>
      <c r="B297" t="s">
        <v>598</v>
      </c>
      <c r="C297" t="s">
        <v>845</v>
      </c>
      <c r="D297" t="s">
        <v>846</v>
      </c>
      <c r="E297" t="s">
        <v>847</v>
      </c>
      <c r="F297" t="s">
        <v>342</v>
      </c>
      <c r="G297" t="s">
        <v>42</v>
      </c>
    </row>
    <row r="298" spans="1:8">
      <c r="A298" t="str">
        <f>HYPERLINK("#Clientes!A45","Ányela Gómez")</f>
        <v>Ányela Gómez</v>
      </c>
      <c r="B298" t="s">
        <v>599</v>
      </c>
      <c r="C298" t="s">
        <v>337</v>
      </c>
      <c r="D298" t="s">
        <v>252</v>
      </c>
      <c r="E298" t="s">
        <v>343</v>
      </c>
      <c r="F298" t="s">
        <v>342</v>
      </c>
      <c r="G298" t="s">
        <v>52</v>
      </c>
    </row>
    <row r="299" spans="1:8">
      <c r="A299" t="str">
        <f>HYPERLINK("#Clientes!A45","Ányela Gómez")</f>
        <v>Ányela Gómez</v>
      </c>
      <c r="B299" t="s">
        <v>600</v>
      </c>
      <c r="C299" t="s">
        <v>337</v>
      </c>
      <c r="D299" t="s">
        <v>252</v>
      </c>
      <c r="E299" t="s">
        <v>343</v>
      </c>
      <c r="F299" t="s">
        <v>342</v>
      </c>
      <c r="G299" t="s">
        <v>52</v>
      </c>
    </row>
    <row r="300" spans="1:8">
      <c r="A300" t="str">
        <f>HYPERLINK("#Clientes!A45","Ányela Gómez")</f>
        <v>Ányela Gómez</v>
      </c>
      <c r="B300" t="s">
        <v>601</v>
      </c>
      <c r="C300" t="s">
        <v>337</v>
      </c>
      <c r="D300" t="s">
        <v>252</v>
      </c>
      <c r="E300" t="s">
        <v>343</v>
      </c>
      <c r="F300" t="s">
        <v>342</v>
      </c>
      <c r="G300" t="s">
        <v>52</v>
      </c>
    </row>
    <row r="301" spans="1:8">
      <c r="A301" t="str">
        <f>HYPERLINK("#Clientes!A45","Ányela Gómez")</f>
        <v>Ányela Gómez</v>
      </c>
      <c r="B301" t="s">
        <v>602</v>
      </c>
      <c r="C301" t="s">
        <v>337</v>
      </c>
      <c r="D301" t="s">
        <v>252</v>
      </c>
      <c r="E301" t="s">
        <v>343</v>
      </c>
      <c r="F301" t="s">
        <v>342</v>
      </c>
      <c r="G301" t="s">
        <v>52</v>
      </c>
    </row>
    <row r="302" spans="1:8">
      <c r="A302" t="str">
        <f>HYPERLINK("#Clientes!A45","Ányela Gómez")</f>
        <v>Ányela Gómez</v>
      </c>
      <c r="B302" t="s">
        <v>603</v>
      </c>
      <c r="C302" t="s">
        <v>337</v>
      </c>
      <c r="D302" t="s">
        <v>252</v>
      </c>
      <c r="E302" t="s">
        <v>343</v>
      </c>
      <c r="F302" t="s">
        <v>342</v>
      </c>
      <c r="G302" t="s">
        <v>52</v>
      </c>
    </row>
    <row r="303" spans="1:8">
      <c r="A303" t="str">
        <f>HYPERLINK("#Clientes!A46","Nury Acuña")</f>
        <v>Nury Acuña</v>
      </c>
      <c r="B303" t="s">
        <v>595</v>
      </c>
      <c r="C303" t="s">
        <v>346</v>
      </c>
      <c r="D303" t="s">
        <v>848</v>
      </c>
      <c r="E303" t="s">
        <v>352</v>
      </c>
      <c r="F303">
        <v>3132843799</v>
      </c>
      <c r="G303" t="s">
        <v>42</v>
      </c>
    </row>
    <row r="304" spans="1:8">
      <c r="A304" t="str">
        <f>HYPERLINK("#Clientes!A46","Nury Acuña")</f>
        <v>Nury Acuña</v>
      </c>
      <c r="B304" t="s">
        <v>598</v>
      </c>
      <c r="C304" t="s">
        <v>346</v>
      </c>
      <c r="D304" t="s">
        <v>848</v>
      </c>
      <c r="E304" t="s">
        <v>352</v>
      </c>
      <c r="F304">
        <v>3132843799</v>
      </c>
      <c r="G304" t="s">
        <v>42</v>
      </c>
    </row>
    <row r="305" spans="1:8">
      <c r="A305" t="str">
        <f>HYPERLINK("#Clientes!A46","Nury Acuña")</f>
        <v>Nury Acuña</v>
      </c>
      <c r="B305" t="s">
        <v>599</v>
      </c>
      <c r="C305" t="s">
        <v>346</v>
      </c>
      <c r="D305" t="s">
        <v>848</v>
      </c>
      <c r="E305" t="s">
        <v>352</v>
      </c>
      <c r="F305">
        <v>3132843799</v>
      </c>
      <c r="G305" t="s">
        <v>42</v>
      </c>
    </row>
    <row r="306" spans="1:8">
      <c r="A306" t="str">
        <f>HYPERLINK("#Clientes!A46","Nury Acuña")</f>
        <v>Nury Acuña</v>
      </c>
      <c r="B306" t="s">
        <v>600</v>
      </c>
      <c r="C306" t="s">
        <v>849</v>
      </c>
      <c r="D306" t="s">
        <v>850</v>
      </c>
      <c r="E306" t="s">
        <v>851</v>
      </c>
      <c r="F306">
        <v>3016659845</v>
      </c>
      <c r="G306" t="s">
        <v>42</v>
      </c>
    </row>
    <row r="307" spans="1:8">
      <c r="A307" t="str">
        <f>HYPERLINK("#Clientes!A46","Nury Acuña")</f>
        <v>Nury Acuña</v>
      </c>
      <c r="B307" t="s">
        <v>601</v>
      </c>
      <c r="C307" t="s">
        <v>849</v>
      </c>
      <c r="D307" t="s">
        <v>850</v>
      </c>
      <c r="E307" t="s">
        <v>851</v>
      </c>
      <c r="F307">
        <v>3016659845</v>
      </c>
      <c r="G307" t="s">
        <v>42</v>
      </c>
    </row>
    <row r="308" spans="1:8">
      <c r="A308" t="str">
        <f>HYPERLINK("#Clientes!A46","Nury Acuña")</f>
        <v>Nury Acuña</v>
      </c>
      <c r="B308" t="s">
        <v>602</v>
      </c>
      <c r="C308" t="s">
        <v>849</v>
      </c>
      <c r="D308" t="s">
        <v>850</v>
      </c>
      <c r="E308" t="s">
        <v>851</v>
      </c>
      <c r="F308">
        <v>3016659845</v>
      </c>
      <c r="G308" t="s">
        <v>42</v>
      </c>
    </row>
    <row r="309" spans="1:8">
      <c r="A309" t="str">
        <f>HYPERLINK("#Clientes!A46","Nury Acuña")</f>
        <v>Nury Acuña</v>
      </c>
      <c r="B309" t="s">
        <v>603</v>
      </c>
      <c r="C309" t="s">
        <v>849</v>
      </c>
      <c r="D309" t="s">
        <v>850</v>
      </c>
      <c r="E309" t="s">
        <v>352</v>
      </c>
      <c r="F309">
        <v>3016659845</v>
      </c>
      <c r="G309" t="s">
        <v>42</v>
      </c>
    </row>
    <row r="310" spans="1:8">
      <c r="A310" t="str">
        <f>HYPERLINK("#Clientes!A47","D19482")</f>
        <v>D19482</v>
      </c>
      <c r="B310" t="s">
        <v>595</v>
      </c>
      <c r="C310" t="s">
        <v>852</v>
      </c>
      <c r="D310" t="s">
        <v>853</v>
      </c>
      <c r="E310" t="s">
        <v>854</v>
      </c>
      <c r="F310">
        <v>3136831666</v>
      </c>
      <c r="G310" t="s">
        <v>42</v>
      </c>
    </row>
    <row r="311" spans="1:8">
      <c r="A311" t="str">
        <f>HYPERLINK("#Clientes!A47","D19482")</f>
        <v>D19482</v>
      </c>
      <c r="B311" t="s">
        <v>598</v>
      </c>
      <c r="C311" t="s">
        <v>855</v>
      </c>
      <c r="D311" t="s">
        <v>856</v>
      </c>
      <c r="E311" t="s">
        <v>563</v>
      </c>
      <c r="F311">
        <v>3224473803</v>
      </c>
      <c r="G311" t="s">
        <v>42</v>
      </c>
    </row>
    <row r="312" spans="1:8">
      <c r="A312" t="str">
        <f>HYPERLINK("#Clientes!A47","D19482")</f>
        <v>D19482</v>
      </c>
      <c r="B312" t="s">
        <v>599</v>
      </c>
      <c r="C312" t="s">
        <v>855</v>
      </c>
      <c r="D312" t="s">
        <v>856</v>
      </c>
      <c r="E312" t="s">
        <v>563</v>
      </c>
      <c r="F312">
        <v>3224473803</v>
      </c>
      <c r="G312" t="s">
        <v>42</v>
      </c>
    </row>
    <row r="313" spans="1:8">
      <c r="A313" t="str">
        <f>HYPERLINK("#Clientes!A47","D19482")</f>
        <v>D19482</v>
      </c>
      <c r="B313" t="s">
        <v>600</v>
      </c>
      <c r="C313" t="s">
        <v>855</v>
      </c>
      <c r="D313" t="s">
        <v>856</v>
      </c>
      <c r="E313" t="s">
        <v>563</v>
      </c>
      <c r="F313">
        <v>3224473803</v>
      </c>
      <c r="G313" t="s">
        <v>42</v>
      </c>
    </row>
    <row r="314" spans="1:8">
      <c r="A314" t="str">
        <f>HYPERLINK("#Clientes!A47","D19482")</f>
        <v>D19482</v>
      </c>
      <c r="B314" t="s">
        <v>601</v>
      </c>
      <c r="C314" t="s">
        <v>855</v>
      </c>
      <c r="D314" t="s">
        <v>856</v>
      </c>
      <c r="E314" t="s">
        <v>563</v>
      </c>
      <c r="F314">
        <v>3224473803</v>
      </c>
      <c r="G314" t="s">
        <v>42</v>
      </c>
    </row>
    <row r="315" spans="1:8">
      <c r="A315" t="str">
        <f>HYPERLINK("#Clientes!A47","D19482")</f>
        <v>D19482</v>
      </c>
      <c r="B315" t="s">
        <v>602</v>
      </c>
      <c r="C315" t="s">
        <v>855</v>
      </c>
      <c r="D315" t="s">
        <v>856</v>
      </c>
      <c r="E315" t="s">
        <v>563</v>
      </c>
      <c r="F315">
        <v>3224473803</v>
      </c>
      <c r="G315" t="s">
        <v>42</v>
      </c>
    </row>
    <row r="316" spans="1:8">
      <c r="A316" t="str">
        <f>HYPERLINK("#Clientes!A47","D19482")</f>
        <v>D19482</v>
      </c>
      <c r="B316" t="s">
        <v>603</v>
      </c>
      <c r="C316" t="s">
        <v>855</v>
      </c>
      <c r="D316" t="s">
        <v>856</v>
      </c>
      <c r="E316" t="s">
        <v>563</v>
      </c>
      <c r="F316">
        <v>3224473803</v>
      </c>
      <c r="G316" t="s">
        <v>42</v>
      </c>
    </row>
    <row r="317" spans="1:8">
      <c r="A317" t="str">
        <f>HYPERLINK("#Clientes!A48","Nancy Segura")</f>
        <v>Nancy Segura</v>
      </c>
      <c r="B317" t="s">
        <v>595</v>
      </c>
      <c r="C317" t="s">
        <v>857</v>
      </c>
      <c r="D317" t="s">
        <v>858</v>
      </c>
      <c r="E317" t="s">
        <v>367</v>
      </c>
      <c r="F317">
        <v>3003889230</v>
      </c>
      <c r="G317" t="s">
        <v>42</v>
      </c>
    </row>
    <row r="318" spans="1:8">
      <c r="A318" t="str">
        <f>HYPERLINK("#Clientes!A48","Nancy Segura")</f>
        <v>Nancy Segura</v>
      </c>
      <c r="B318" t="s">
        <v>598</v>
      </c>
      <c r="C318" t="s">
        <v>857</v>
      </c>
      <c r="D318" t="s">
        <v>858</v>
      </c>
      <c r="E318" t="s">
        <v>367</v>
      </c>
      <c r="F318">
        <v>3003889230</v>
      </c>
      <c r="G318" t="s">
        <v>42</v>
      </c>
    </row>
    <row r="319" spans="1:8">
      <c r="A319" t="str">
        <f>HYPERLINK("#Clientes!A48","Nancy Segura")</f>
        <v>Nancy Segura</v>
      </c>
      <c r="B319" t="s">
        <v>599</v>
      </c>
      <c r="C319" t="s">
        <v>857</v>
      </c>
      <c r="D319" t="s">
        <v>858</v>
      </c>
      <c r="E319" t="s">
        <v>367</v>
      </c>
      <c r="F319">
        <v>3003889230</v>
      </c>
      <c r="G319" t="s">
        <v>42</v>
      </c>
    </row>
    <row r="320" spans="1:8">
      <c r="A320" t="str">
        <f>HYPERLINK("#Clientes!A48","Nancy Segura")</f>
        <v>Nancy Segura</v>
      </c>
      <c r="B320" t="s">
        <v>600</v>
      </c>
      <c r="C320" t="s">
        <v>857</v>
      </c>
      <c r="D320" t="s">
        <v>858</v>
      </c>
      <c r="E320" t="s">
        <v>367</v>
      </c>
      <c r="F320">
        <v>3003889230</v>
      </c>
      <c r="G320" t="s">
        <v>42</v>
      </c>
    </row>
    <row r="321" spans="1:8">
      <c r="A321" t="str">
        <f>HYPERLINK("#Clientes!A48","Nancy Segura")</f>
        <v>Nancy Segura</v>
      </c>
      <c r="B321" t="s">
        <v>601</v>
      </c>
      <c r="C321" t="s">
        <v>857</v>
      </c>
      <c r="D321" t="s">
        <v>858</v>
      </c>
      <c r="E321" t="s">
        <v>367</v>
      </c>
      <c r="F321">
        <v>3003889230</v>
      </c>
      <c r="G321" t="s">
        <v>42</v>
      </c>
    </row>
    <row r="322" spans="1:8">
      <c r="A322" t="str">
        <f>HYPERLINK("#Clientes!A48","Nancy Segura")</f>
        <v>Nancy Segura</v>
      </c>
      <c r="B322" t="s">
        <v>602</v>
      </c>
      <c r="C322" t="s">
        <v>857</v>
      </c>
      <c r="D322" t="s">
        <v>858</v>
      </c>
      <c r="E322" t="s">
        <v>367</v>
      </c>
      <c r="F322">
        <v>3003889230</v>
      </c>
      <c r="G322" t="s">
        <v>42</v>
      </c>
    </row>
    <row r="323" spans="1:8">
      <c r="A323" t="str">
        <f>HYPERLINK("#Clientes!A48","Nancy Segura")</f>
        <v>Nancy Segura</v>
      </c>
      <c r="B323" t="s">
        <v>603</v>
      </c>
      <c r="C323" t="s">
        <v>857</v>
      </c>
      <c r="D323" t="s">
        <v>858</v>
      </c>
      <c r="E323" t="s">
        <v>367</v>
      </c>
      <c r="F323">
        <v>3003889230</v>
      </c>
      <c r="G323" t="s">
        <v>42</v>
      </c>
    </row>
    <row r="324" spans="1:8">
      <c r="A324" t="str">
        <f>HYPERLINK("#Clientes!A49","D19470")</f>
        <v>D19470</v>
      </c>
      <c r="B324" t="s">
        <v>595</v>
      </c>
      <c r="C324" t="s">
        <v>799</v>
      </c>
      <c r="D324" t="s">
        <v>800</v>
      </c>
      <c r="E324" t="s">
        <v>249</v>
      </c>
      <c r="F324">
        <v>3202707917</v>
      </c>
      <c r="G324" t="s">
        <v>52</v>
      </c>
    </row>
    <row r="325" spans="1:8">
      <c r="A325" t="str">
        <f>HYPERLINK("#Clientes!A49","D19470")</f>
        <v>D19470</v>
      </c>
      <c r="B325" t="s">
        <v>598</v>
      </c>
      <c r="C325" t="s">
        <v>799</v>
      </c>
      <c r="D325" t="s">
        <v>800</v>
      </c>
      <c r="E325" t="s">
        <v>249</v>
      </c>
      <c r="F325">
        <v>3202707917</v>
      </c>
      <c r="G325" t="s">
        <v>52</v>
      </c>
    </row>
    <row r="326" spans="1:8">
      <c r="A326" t="str">
        <f>HYPERLINK("#Clientes!A49","D19470")</f>
        <v>D19470</v>
      </c>
      <c r="B326" t="s">
        <v>599</v>
      </c>
      <c r="C326" t="s">
        <v>799</v>
      </c>
      <c r="D326" t="s">
        <v>800</v>
      </c>
      <c r="E326" t="s">
        <v>249</v>
      </c>
      <c r="F326">
        <v>3202707917</v>
      </c>
      <c r="G326" t="s">
        <v>52</v>
      </c>
    </row>
    <row r="327" spans="1:8">
      <c r="A327" t="str">
        <f>HYPERLINK("#Clientes!A49","D19470")</f>
        <v>D19470</v>
      </c>
      <c r="B327" t="s">
        <v>600</v>
      </c>
      <c r="C327" t="s">
        <v>799</v>
      </c>
      <c r="D327" t="s">
        <v>800</v>
      </c>
      <c r="E327" t="s">
        <v>249</v>
      </c>
      <c r="F327">
        <v>3202707917</v>
      </c>
      <c r="G327" t="s">
        <v>52</v>
      </c>
    </row>
    <row r="328" spans="1:8">
      <c r="A328" t="str">
        <f>HYPERLINK("#Clientes!A49","D19470")</f>
        <v>D19470</v>
      </c>
      <c r="B328" t="s">
        <v>601</v>
      </c>
      <c r="C328" t="s">
        <v>799</v>
      </c>
      <c r="D328" t="s">
        <v>800</v>
      </c>
      <c r="E328" t="s">
        <v>249</v>
      </c>
      <c r="F328">
        <v>3202707917</v>
      </c>
      <c r="G328" t="s">
        <v>52</v>
      </c>
    </row>
    <row r="329" spans="1:8">
      <c r="A329" t="str">
        <f>HYPERLINK("#Clientes!A49","D19470")</f>
        <v>D19470</v>
      </c>
      <c r="B329" t="s">
        <v>602</v>
      </c>
      <c r="C329" t="s">
        <v>799</v>
      </c>
      <c r="D329" t="s">
        <v>800</v>
      </c>
      <c r="E329" t="s">
        <v>249</v>
      </c>
      <c r="F329">
        <v>3202707917</v>
      </c>
      <c r="G329" t="s">
        <v>52</v>
      </c>
    </row>
    <row r="330" spans="1:8">
      <c r="A330" t="str">
        <f>HYPERLINK("#Clientes!A49","D19470")</f>
        <v>D19470</v>
      </c>
      <c r="B330" t="s">
        <v>603</v>
      </c>
      <c r="C330" t="s">
        <v>799</v>
      </c>
      <c r="D330" t="s">
        <v>800</v>
      </c>
      <c r="E330" t="s">
        <v>249</v>
      </c>
      <c r="F330">
        <v>3202707917</v>
      </c>
      <c r="G330" t="s">
        <v>52</v>
      </c>
    </row>
    <row r="331" spans="1:8">
      <c r="A331" t="str">
        <f>HYPERLINK("#Clientes!A50","C16047")</f>
        <v>C16047</v>
      </c>
      <c r="B331" t="s">
        <v>595</v>
      </c>
      <c r="C331" t="s">
        <v>377</v>
      </c>
      <c r="D331" t="s">
        <v>859</v>
      </c>
      <c r="E331" t="s">
        <v>382</v>
      </c>
      <c r="F331">
        <v>3105060864</v>
      </c>
      <c r="G331" t="s">
        <v>52</v>
      </c>
    </row>
    <row r="332" spans="1:8">
      <c r="A332" t="str">
        <f>HYPERLINK("#Clientes!A50","C16047")</f>
        <v>C16047</v>
      </c>
      <c r="B332" t="s">
        <v>598</v>
      </c>
      <c r="C332" t="s">
        <v>860</v>
      </c>
      <c r="D332" t="s">
        <v>861</v>
      </c>
      <c r="E332" t="s">
        <v>382</v>
      </c>
      <c r="F332">
        <v>5534689456</v>
      </c>
      <c r="G332" t="s">
        <v>42</v>
      </c>
    </row>
    <row r="333" spans="1:8">
      <c r="A333" t="str">
        <f>HYPERLINK("#Clientes!A50","C16047")</f>
        <v>C16047</v>
      </c>
      <c r="B333" t="s">
        <v>599</v>
      </c>
      <c r="C333" t="s">
        <v>860</v>
      </c>
      <c r="D333" t="s">
        <v>861</v>
      </c>
      <c r="E333" t="s">
        <v>382</v>
      </c>
      <c r="F333">
        <v>5534689456</v>
      </c>
      <c r="G333" t="s">
        <v>52</v>
      </c>
    </row>
    <row r="334" spans="1:8">
      <c r="A334" t="str">
        <f>HYPERLINK("#Clientes!A50","C16047")</f>
        <v>C16047</v>
      </c>
      <c r="B334" t="s">
        <v>600</v>
      </c>
      <c r="C334" t="s">
        <v>860</v>
      </c>
      <c r="D334" t="s">
        <v>861</v>
      </c>
      <c r="E334" t="s">
        <v>382</v>
      </c>
      <c r="F334">
        <v>5534689456</v>
      </c>
      <c r="G334" t="s">
        <v>52</v>
      </c>
    </row>
    <row r="335" spans="1:8">
      <c r="A335" t="str">
        <f>HYPERLINK("#Clientes!A50","C16047")</f>
        <v>C16047</v>
      </c>
      <c r="B335" t="s">
        <v>601</v>
      </c>
      <c r="C335" t="s">
        <v>377</v>
      </c>
      <c r="D335" t="s">
        <v>859</v>
      </c>
      <c r="E335" t="s">
        <v>382</v>
      </c>
      <c r="F335">
        <v>3105060864</v>
      </c>
      <c r="G335" t="s">
        <v>52</v>
      </c>
    </row>
    <row r="336" spans="1:8">
      <c r="A336" t="str">
        <f>HYPERLINK("#Clientes!A50","C16047")</f>
        <v>C16047</v>
      </c>
      <c r="B336" t="s">
        <v>602</v>
      </c>
      <c r="C336" t="s">
        <v>377</v>
      </c>
      <c r="D336" t="s">
        <v>859</v>
      </c>
      <c r="E336" t="s">
        <v>382</v>
      </c>
      <c r="F336">
        <v>3105060864</v>
      </c>
      <c r="G336" t="s">
        <v>52</v>
      </c>
    </row>
    <row r="337" spans="1:8">
      <c r="A337" t="str">
        <f>HYPERLINK("#Clientes!A50","C16047")</f>
        <v>C16047</v>
      </c>
      <c r="B337" t="s">
        <v>603</v>
      </c>
      <c r="C337" t="s">
        <v>860</v>
      </c>
      <c r="D337" t="s">
        <v>861</v>
      </c>
      <c r="E337" t="s">
        <v>382</v>
      </c>
      <c r="F337">
        <v>5534689456</v>
      </c>
      <c r="G337" t="s">
        <v>52</v>
      </c>
    </row>
    <row r="338" spans="1:8">
      <c r="A338" t="str">
        <f>HYPERLINK("#Clientes!A51","D19493")</f>
        <v>D19493</v>
      </c>
      <c r="B338" t="s">
        <v>595</v>
      </c>
      <c r="C338" t="s">
        <v>862</v>
      </c>
      <c r="D338" t="s">
        <v>863</v>
      </c>
      <c r="E338" t="s">
        <v>570</v>
      </c>
      <c r="F338">
        <v>3143292296</v>
      </c>
      <c r="G338" t="s">
        <v>42</v>
      </c>
    </row>
    <row r="339" spans="1:8">
      <c r="A339" t="str">
        <f>HYPERLINK("#Clientes!A51","D19493")</f>
        <v>D19493</v>
      </c>
      <c r="B339" t="s">
        <v>598</v>
      </c>
      <c r="C339" t="s">
        <v>864</v>
      </c>
      <c r="D339" t="s">
        <v>865</v>
      </c>
      <c r="E339" t="s">
        <v>570</v>
      </c>
      <c r="F339">
        <v>3002881109</v>
      </c>
      <c r="G339" t="s">
        <v>52</v>
      </c>
    </row>
    <row r="340" spans="1:8">
      <c r="A340" t="str">
        <f>HYPERLINK("#Clientes!A51","D19493")</f>
        <v>D19493</v>
      </c>
      <c r="B340" t="s">
        <v>599</v>
      </c>
      <c r="C340" t="s">
        <v>862</v>
      </c>
      <c r="D340" t="s">
        <v>863</v>
      </c>
      <c r="E340" t="s">
        <v>570</v>
      </c>
      <c r="F340">
        <v>3143292296</v>
      </c>
      <c r="G340" t="s">
        <v>52</v>
      </c>
    </row>
    <row r="341" spans="1:8">
      <c r="A341" t="str">
        <f>HYPERLINK("#Clientes!A51","D19493")</f>
        <v>D19493</v>
      </c>
      <c r="B341" t="s">
        <v>600</v>
      </c>
      <c r="C341" t="s">
        <v>866</v>
      </c>
      <c r="D341" t="s">
        <v>867</v>
      </c>
      <c r="E341" t="s">
        <v>868</v>
      </c>
      <c r="F341">
        <v>3105762074</v>
      </c>
      <c r="G341" t="s">
        <v>42</v>
      </c>
    </row>
    <row r="342" spans="1:8">
      <c r="A342" t="str">
        <f>HYPERLINK("#Clientes!A51","D19493")</f>
        <v>D19493</v>
      </c>
      <c r="B342" t="s">
        <v>601</v>
      </c>
      <c r="C342" t="s">
        <v>862</v>
      </c>
      <c r="D342" t="s">
        <v>863</v>
      </c>
      <c r="E342" t="s">
        <v>570</v>
      </c>
      <c r="F342">
        <v>3143292296</v>
      </c>
      <c r="G342" t="s">
        <v>52</v>
      </c>
    </row>
    <row r="343" spans="1:8">
      <c r="A343" t="str">
        <f>HYPERLINK("#Clientes!A51","D19493")</f>
        <v>D19493</v>
      </c>
      <c r="B343" t="s">
        <v>602</v>
      </c>
      <c r="C343" t="s">
        <v>862</v>
      </c>
      <c r="D343" t="s">
        <v>863</v>
      </c>
      <c r="E343" t="s">
        <v>570</v>
      </c>
      <c r="F343">
        <v>3143292296</v>
      </c>
      <c r="G343" t="s">
        <v>52</v>
      </c>
    </row>
    <row r="344" spans="1:8">
      <c r="A344" t="str">
        <f>HYPERLINK("#Clientes!A51","D19493")</f>
        <v>D19493</v>
      </c>
      <c r="B344" t="s">
        <v>603</v>
      </c>
      <c r="C344" t="s">
        <v>862</v>
      </c>
      <c r="D344" t="s">
        <v>863</v>
      </c>
      <c r="E344" t="s">
        <v>570</v>
      </c>
      <c r="F344">
        <v>3143292296</v>
      </c>
      <c r="G344" t="s">
        <v>52</v>
      </c>
    </row>
    <row r="345" spans="1:8">
      <c r="A345" t="str">
        <f>HYPERLINK("#Clientes!A52","BROS BOOK SAS")</f>
        <v>BROS BOOK SAS</v>
      </c>
      <c r="B345" t="s">
        <v>595</v>
      </c>
      <c r="C345" t="s">
        <v>869</v>
      </c>
      <c r="D345" t="s">
        <v>870</v>
      </c>
      <c r="E345" t="s">
        <v>871</v>
      </c>
      <c r="F345" t="s">
        <v>576</v>
      </c>
      <c r="G345" t="s">
        <v>42</v>
      </c>
    </row>
    <row r="346" spans="1:8">
      <c r="A346" t="str">
        <f>HYPERLINK("#Clientes!A52","BROS BOOK SAS")</f>
        <v>BROS BOOK SAS</v>
      </c>
      <c r="B346" t="s">
        <v>598</v>
      </c>
      <c r="C346" t="s">
        <v>872</v>
      </c>
      <c r="D346" t="s">
        <v>873</v>
      </c>
      <c r="E346" t="s">
        <v>874</v>
      </c>
      <c r="F346" t="s">
        <v>576</v>
      </c>
      <c r="G346" t="s">
        <v>42</v>
      </c>
    </row>
    <row r="347" spans="1:8">
      <c r="A347" t="str">
        <f>HYPERLINK("#Clientes!A52","BROS BOOK SAS")</f>
        <v>BROS BOOK SAS</v>
      </c>
      <c r="B347" t="s">
        <v>599</v>
      </c>
      <c r="C347" t="s">
        <v>869</v>
      </c>
      <c r="D347" t="s">
        <v>870</v>
      </c>
      <c r="E347" t="s">
        <v>871</v>
      </c>
      <c r="F347" t="s">
        <v>576</v>
      </c>
      <c r="G347" t="s">
        <v>42</v>
      </c>
    </row>
    <row r="348" spans="1:8">
      <c r="A348" t="str">
        <f>HYPERLINK("#Clientes!A52","BROS BOOK SAS")</f>
        <v>BROS BOOK SAS</v>
      </c>
      <c r="B348" t="s">
        <v>600</v>
      </c>
      <c r="C348" t="s">
        <v>875</v>
      </c>
      <c r="D348" t="s">
        <v>876</v>
      </c>
      <c r="E348" t="s">
        <v>877</v>
      </c>
      <c r="F348">
        <v>3124389821</v>
      </c>
      <c r="G348" t="s">
        <v>42</v>
      </c>
    </row>
    <row r="349" spans="1:8">
      <c r="A349" t="str">
        <f>HYPERLINK("#Clientes!A52","BROS BOOK SAS")</f>
        <v>BROS BOOK SAS</v>
      </c>
      <c r="B349" t="s">
        <v>601</v>
      </c>
      <c r="C349" t="s">
        <v>869</v>
      </c>
      <c r="D349" t="s">
        <v>870</v>
      </c>
      <c r="E349" t="s">
        <v>577</v>
      </c>
      <c r="F349">
        <v>3015410533</v>
      </c>
      <c r="G349" t="s">
        <v>42</v>
      </c>
    </row>
    <row r="350" spans="1:8">
      <c r="A350" t="str">
        <f>HYPERLINK("#Clientes!A52","BROS BOOK SAS")</f>
        <v>BROS BOOK SAS</v>
      </c>
      <c r="B350" t="s">
        <v>602</v>
      </c>
      <c r="C350" t="s">
        <v>869</v>
      </c>
      <c r="D350" t="s">
        <v>870</v>
      </c>
      <c r="E350" t="s">
        <v>871</v>
      </c>
      <c r="F350">
        <v>3015410533</v>
      </c>
      <c r="G350" t="s">
        <v>42</v>
      </c>
    </row>
    <row r="351" spans="1:8">
      <c r="A351" t="str">
        <f>HYPERLINK("#Clientes!A52","BROS BOOK SAS")</f>
        <v>BROS BOOK SAS</v>
      </c>
      <c r="B351" t="s">
        <v>603</v>
      </c>
      <c r="C351" t="s">
        <v>878</v>
      </c>
      <c r="D351" t="s">
        <v>879</v>
      </c>
      <c r="E351" t="s">
        <v>871</v>
      </c>
      <c r="F351" t="s">
        <v>576</v>
      </c>
      <c r="G351" t="s">
        <v>42</v>
      </c>
    </row>
    <row r="352" spans="1:8">
      <c r="A352" t="str">
        <f>HYPERLINK("#Clientes!A53","Sebastian Zuluaga")</f>
        <v>Sebastian Zuluaga</v>
      </c>
      <c r="B352" t="s">
        <v>595</v>
      </c>
      <c r="C352" t="s">
        <v>396</v>
      </c>
      <c r="D352" t="s">
        <v>880</v>
      </c>
      <c r="E352" t="s">
        <v>881</v>
      </c>
      <c r="F352">
        <v>3167635890</v>
      </c>
      <c r="G352" t="s">
        <v>52</v>
      </c>
    </row>
    <row r="353" spans="1:8">
      <c r="A353" t="str">
        <f>HYPERLINK("#Clientes!A53","Sebastian Zuluaga")</f>
        <v>Sebastian Zuluaga</v>
      </c>
      <c r="B353" t="s">
        <v>598</v>
      </c>
      <c r="C353" t="s">
        <v>396</v>
      </c>
      <c r="D353" t="s">
        <v>880</v>
      </c>
      <c r="E353" t="s">
        <v>881</v>
      </c>
      <c r="F353">
        <v>3167635890</v>
      </c>
      <c r="G353" t="s">
        <v>42</v>
      </c>
    </row>
    <row r="354" spans="1:8">
      <c r="A354" t="str">
        <f>HYPERLINK("#Clientes!A53","Sebastian Zuluaga")</f>
        <v>Sebastian Zuluaga</v>
      </c>
      <c r="B354" t="s">
        <v>599</v>
      </c>
      <c r="C354" t="s">
        <v>396</v>
      </c>
      <c r="D354" t="s">
        <v>880</v>
      </c>
      <c r="E354" t="s">
        <v>881</v>
      </c>
      <c r="F354">
        <v>3167635890</v>
      </c>
      <c r="G354" t="s">
        <v>52</v>
      </c>
    </row>
    <row r="355" spans="1:8">
      <c r="A355" t="str">
        <f>HYPERLINK("#Clientes!A53","Sebastian Zuluaga")</f>
        <v>Sebastian Zuluaga</v>
      </c>
      <c r="B355" t="s">
        <v>600</v>
      </c>
      <c r="C355" t="s">
        <v>464</v>
      </c>
      <c r="D355" t="s">
        <v>882</v>
      </c>
      <c r="E355" t="s">
        <v>883</v>
      </c>
      <c r="F355">
        <v>3163646223</v>
      </c>
      <c r="G355" t="s">
        <v>52</v>
      </c>
    </row>
    <row r="356" spans="1:8">
      <c r="A356" t="str">
        <f>HYPERLINK("#Clientes!A53","Sebastian Zuluaga")</f>
        <v>Sebastian Zuluaga</v>
      </c>
      <c r="B356" t="s">
        <v>601</v>
      </c>
      <c r="C356" t="s">
        <v>396</v>
      </c>
      <c r="D356" t="s">
        <v>880</v>
      </c>
      <c r="E356" t="s">
        <v>881</v>
      </c>
      <c r="F356">
        <v>3167635890</v>
      </c>
      <c r="G356" t="s">
        <v>52</v>
      </c>
    </row>
    <row r="357" spans="1:8">
      <c r="A357" t="str">
        <f>HYPERLINK("#Clientes!A53","Sebastian Zuluaga")</f>
        <v>Sebastian Zuluaga</v>
      </c>
      <c r="B357" t="s">
        <v>602</v>
      </c>
      <c r="C357" t="s">
        <v>884</v>
      </c>
      <c r="D357" t="s">
        <v>885</v>
      </c>
      <c r="E357" t="s">
        <v>886</v>
      </c>
      <c r="F357">
        <v>3016818942</v>
      </c>
      <c r="G357" t="s">
        <v>52</v>
      </c>
    </row>
    <row r="358" spans="1:8">
      <c r="A358" t="str">
        <f>HYPERLINK("#Clientes!A53","Sebastian Zuluaga")</f>
        <v>Sebastian Zuluaga</v>
      </c>
      <c r="B358" t="s">
        <v>603</v>
      </c>
      <c r="C358" t="s">
        <v>396</v>
      </c>
      <c r="D358" t="s">
        <v>880</v>
      </c>
      <c r="E358" t="s">
        <v>881</v>
      </c>
      <c r="F358">
        <v>3167635890</v>
      </c>
      <c r="G358" t="s">
        <v>52</v>
      </c>
    </row>
    <row r="359" spans="1:8">
      <c r="A359" t="str">
        <f>HYPERLINK("#Clientes!A54","ENTRE LÍNEAS LIBRERÍA")</f>
        <v>ENTRE LÍNEAS LIBRERÍA</v>
      </c>
      <c r="B359" t="s">
        <v>595</v>
      </c>
      <c r="C359" t="s">
        <v>887</v>
      </c>
      <c r="D359" t="s">
        <v>888</v>
      </c>
      <c r="E359" t="s">
        <v>889</v>
      </c>
      <c r="F359" t="s">
        <v>890</v>
      </c>
      <c r="G359" t="s">
        <v>42</v>
      </c>
    </row>
    <row r="360" spans="1:8">
      <c r="A360" t="str">
        <f>HYPERLINK("#Clientes!A54","ENTRE LÍNEAS LIBRERÍA")</f>
        <v>ENTRE LÍNEAS LIBRERÍA</v>
      </c>
      <c r="B360" t="s">
        <v>598</v>
      </c>
      <c r="C360" t="s">
        <v>891</v>
      </c>
      <c r="D360" t="s">
        <v>892</v>
      </c>
      <c r="E360" t="s">
        <v>893</v>
      </c>
      <c r="F360" t="s">
        <v>894</v>
      </c>
      <c r="G360" t="s">
        <v>42</v>
      </c>
    </row>
    <row r="361" spans="1:8">
      <c r="A361" t="str">
        <f>HYPERLINK("#Clientes!A54","ENTRE LÍNEAS LIBRERÍA")</f>
        <v>ENTRE LÍNEAS LIBRERÍA</v>
      </c>
      <c r="B361" t="s">
        <v>599</v>
      </c>
      <c r="C361" t="s">
        <v>887</v>
      </c>
      <c r="D361" t="s">
        <v>888</v>
      </c>
      <c r="E361" t="s">
        <v>889</v>
      </c>
      <c r="F361" t="s">
        <v>894</v>
      </c>
      <c r="G361" t="s">
        <v>42</v>
      </c>
    </row>
    <row r="362" spans="1:8">
      <c r="A362" t="str">
        <f>HYPERLINK("#Clientes!A54","ENTRE LÍNEAS LIBRERÍA")</f>
        <v>ENTRE LÍNEAS LIBRERÍA</v>
      </c>
      <c r="B362" t="s">
        <v>600</v>
      </c>
      <c r="C362" t="s">
        <v>887</v>
      </c>
      <c r="D362" t="s">
        <v>888</v>
      </c>
      <c r="E362" t="s">
        <v>889</v>
      </c>
      <c r="F362" t="s">
        <v>894</v>
      </c>
      <c r="G362" t="s">
        <v>42</v>
      </c>
    </row>
    <row r="363" spans="1:8">
      <c r="A363" t="str">
        <f>HYPERLINK("#Clientes!A54","ENTRE LÍNEAS LIBRERÍA")</f>
        <v>ENTRE LÍNEAS LIBRERÍA</v>
      </c>
      <c r="B363" t="s">
        <v>601</v>
      </c>
      <c r="C363" t="s">
        <v>887</v>
      </c>
      <c r="D363" t="s">
        <v>895</v>
      </c>
      <c r="E363" t="s">
        <v>889</v>
      </c>
      <c r="F363" t="s">
        <v>894</v>
      </c>
      <c r="G363" t="s">
        <v>42</v>
      </c>
    </row>
    <row r="364" spans="1:8">
      <c r="A364" t="str">
        <f>HYPERLINK("#Clientes!A54","ENTRE LÍNEAS LIBRERÍA")</f>
        <v>ENTRE LÍNEAS LIBRERÍA</v>
      </c>
      <c r="B364" t="s">
        <v>602</v>
      </c>
      <c r="C364" t="s">
        <v>887</v>
      </c>
      <c r="D364" t="s">
        <v>895</v>
      </c>
      <c r="E364" t="s">
        <v>889</v>
      </c>
      <c r="F364" t="s">
        <v>894</v>
      </c>
      <c r="G364" t="s">
        <v>42</v>
      </c>
    </row>
    <row r="365" spans="1:8">
      <c r="A365" t="str">
        <f>HYPERLINK("#Clientes!A54","ENTRE LÍNEAS LIBRERÍA")</f>
        <v>ENTRE LÍNEAS LIBRERÍA</v>
      </c>
      <c r="B365" t="s">
        <v>603</v>
      </c>
      <c r="C365" t="s">
        <v>887</v>
      </c>
      <c r="D365" t="s">
        <v>888</v>
      </c>
      <c r="E365" t="s">
        <v>889</v>
      </c>
      <c r="F365" t="s">
        <v>894</v>
      </c>
      <c r="G365" t="s">
        <v>42</v>
      </c>
    </row>
    <row r="366" spans="1:8">
      <c r="A366" t="str">
        <f>HYPERLINK("#Clientes!A55","PROSA DEL MUNDO ESPACIO EDUCATIVO Y CULTURAL - LIBRERÍA")</f>
        <v>PROSA DEL MUNDO ESPACIO EDUCATIVO Y CULTURAL - LIBRERÍA</v>
      </c>
      <c r="B366" t="s">
        <v>595</v>
      </c>
      <c r="C366" t="s">
        <v>896</v>
      </c>
      <c r="D366" t="s">
        <v>285</v>
      </c>
      <c r="E366" t="s">
        <v>289</v>
      </c>
      <c r="F366">
        <v>3124204273</v>
      </c>
      <c r="G366" t="s">
        <v>42</v>
      </c>
    </row>
    <row r="367" spans="1:8">
      <c r="A367" t="str">
        <f>HYPERLINK("#Clientes!A55","PROSA DEL MUNDO ESPACIO EDUCATIVO Y CULTURAL - LIBRERÍA")</f>
        <v>PROSA DEL MUNDO ESPACIO EDUCATIVO Y CULTURAL - LIBRERÍA</v>
      </c>
      <c r="B367" t="s">
        <v>598</v>
      </c>
      <c r="C367" t="s">
        <v>812</v>
      </c>
      <c r="D367" t="s">
        <v>813</v>
      </c>
      <c r="E367" t="s">
        <v>814</v>
      </c>
      <c r="F367">
        <v>3124204273</v>
      </c>
      <c r="G367" t="s">
        <v>52</v>
      </c>
    </row>
    <row r="368" spans="1:8">
      <c r="A368" t="str">
        <f>HYPERLINK("#Clientes!A55","PROSA DEL MUNDO ESPACIO EDUCATIVO Y CULTURAL - LIBRERÍA")</f>
        <v>PROSA DEL MUNDO ESPACIO EDUCATIVO Y CULTURAL - LIBRERÍA</v>
      </c>
      <c r="B368" t="s">
        <v>599</v>
      </c>
      <c r="C368" t="s">
        <v>896</v>
      </c>
      <c r="D368" t="s">
        <v>285</v>
      </c>
      <c r="E368" t="s">
        <v>289</v>
      </c>
      <c r="F368">
        <v>3124204273</v>
      </c>
      <c r="G368" t="s">
        <v>42</v>
      </c>
    </row>
    <row r="369" spans="1:8">
      <c r="A369" t="str">
        <f>HYPERLINK("#Clientes!A55","PROSA DEL MUNDO ESPACIO EDUCATIVO Y CULTURAL - LIBRERÍA")</f>
        <v>PROSA DEL MUNDO ESPACIO EDUCATIVO Y CULTURAL - LIBRERÍA</v>
      </c>
      <c r="B369" t="s">
        <v>600</v>
      </c>
      <c r="C369" t="s">
        <v>283</v>
      </c>
      <c r="D369" t="s">
        <v>897</v>
      </c>
      <c r="E369" t="s">
        <v>289</v>
      </c>
      <c r="F369">
        <v>3124204273</v>
      </c>
      <c r="G369" t="s">
        <v>42</v>
      </c>
    </row>
    <row r="370" spans="1:8">
      <c r="A370" t="str">
        <f>HYPERLINK("#Clientes!A55","PROSA DEL MUNDO ESPACIO EDUCATIVO Y CULTURAL - LIBRERÍA")</f>
        <v>PROSA DEL MUNDO ESPACIO EDUCATIVO Y CULTURAL - LIBRERÍA</v>
      </c>
      <c r="B370" t="s">
        <v>601</v>
      </c>
      <c r="C370" t="s">
        <v>283</v>
      </c>
      <c r="D370" t="s">
        <v>285</v>
      </c>
      <c r="E370" t="s">
        <v>289</v>
      </c>
      <c r="F370">
        <v>3124204273</v>
      </c>
      <c r="G370" t="s">
        <v>42</v>
      </c>
    </row>
    <row r="371" spans="1:8">
      <c r="A371" t="str">
        <f>HYPERLINK("#Clientes!A55","PROSA DEL MUNDO ESPACIO EDUCATIVO Y CULTURAL - LIBRERÍA")</f>
        <v>PROSA DEL MUNDO ESPACIO EDUCATIVO Y CULTURAL - LIBRERÍA</v>
      </c>
      <c r="B371" t="s">
        <v>602</v>
      </c>
      <c r="C371" t="s">
        <v>283</v>
      </c>
      <c r="D371" t="s">
        <v>285</v>
      </c>
      <c r="E371" t="s">
        <v>289</v>
      </c>
      <c r="F371">
        <v>3124204273</v>
      </c>
      <c r="G371" t="s">
        <v>42</v>
      </c>
    </row>
    <row r="372" spans="1:8">
      <c r="A372" t="str">
        <f>HYPERLINK("#Clientes!A55","PROSA DEL MUNDO ESPACIO EDUCATIVO Y CULTURAL - LIBRERÍA")</f>
        <v>PROSA DEL MUNDO ESPACIO EDUCATIVO Y CULTURAL - LIBRERÍA</v>
      </c>
      <c r="B372" t="s">
        <v>603</v>
      </c>
      <c r="C372" t="s">
        <v>896</v>
      </c>
      <c r="D372" t="s">
        <v>285</v>
      </c>
      <c r="E372" t="s">
        <v>289</v>
      </c>
      <c r="F372">
        <v>3124204273</v>
      </c>
      <c r="G372" t="s">
        <v>42</v>
      </c>
    </row>
    <row r="373" spans="1:8">
      <c r="A373" t="str">
        <f>HYPERLINK("#Clientes!A56","TEATRO NACIONAL")</f>
        <v>TEATRO NACIONAL</v>
      </c>
      <c r="B373" t="s">
        <v>595</v>
      </c>
      <c r="C373" t="s">
        <v>452</v>
      </c>
      <c r="D373" t="s">
        <v>898</v>
      </c>
      <c r="E373" t="s">
        <v>899</v>
      </c>
      <c r="F373">
        <v>3194084025</v>
      </c>
      <c r="G373" t="s">
        <v>42</v>
      </c>
    </row>
    <row r="374" spans="1:8">
      <c r="A374" t="str">
        <f>HYPERLINK("#Clientes!A56","TEATRO NACIONAL")</f>
        <v>TEATRO NACIONAL</v>
      </c>
      <c r="B374" t="s">
        <v>598</v>
      </c>
      <c r="C374" t="s">
        <v>452</v>
      </c>
      <c r="D374" t="s">
        <v>898</v>
      </c>
      <c r="E374" t="s">
        <v>899</v>
      </c>
      <c r="F374">
        <v>3194084025</v>
      </c>
      <c r="G374" t="s">
        <v>42</v>
      </c>
    </row>
    <row r="375" spans="1:8">
      <c r="A375" t="str">
        <f>HYPERLINK("#Clientes!A56","TEATRO NACIONAL")</f>
        <v>TEATRO NACIONAL</v>
      </c>
      <c r="B375" t="s">
        <v>599</v>
      </c>
      <c r="C375" t="s">
        <v>452</v>
      </c>
      <c r="D375" t="s">
        <v>898</v>
      </c>
      <c r="E375" t="s">
        <v>899</v>
      </c>
      <c r="F375">
        <v>3194084025</v>
      </c>
      <c r="G375" t="s">
        <v>42</v>
      </c>
    </row>
    <row r="376" spans="1:8">
      <c r="A376" t="str">
        <f>HYPERLINK("#Clientes!A56","TEATRO NACIONAL")</f>
        <v>TEATRO NACIONAL</v>
      </c>
      <c r="B376" t="s">
        <v>600</v>
      </c>
      <c r="C376" t="s">
        <v>900</v>
      </c>
      <c r="D376" t="s">
        <v>901</v>
      </c>
      <c r="E376" t="s">
        <v>902</v>
      </c>
      <c r="F376">
        <v>3133485128</v>
      </c>
      <c r="G376" t="s">
        <v>42</v>
      </c>
    </row>
    <row r="377" spans="1:8">
      <c r="A377" t="str">
        <f>HYPERLINK("#Clientes!A56","TEATRO NACIONAL")</f>
        <v>TEATRO NACIONAL</v>
      </c>
      <c r="B377" t="s">
        <v>601</v>
      </c>
      <c r="C377" t="s">
        <v>900</v>
      </c>
      <c r="D377" t="s">
        <v>901</v>
      </c>
      <c r="E377" t="s">
        <v>902</v>
      </c>
      <c r="F377">
        <v>3133485128</v>
      </c>
      <c r="G377" t="s">
        <v>42</v>
      </c>
    </row>
    <row r="378" spans="1:8">
      <c r="A378" t="str">
        <f>HYPERLINK("#Clientes!A56","TEATRO NACIONAL")</f>
        <v>TEATRO NACIONAL</v>
      </c>
      <c r="B378" t="s">
        <v>602</v>
      </c>
      <c r="C378" t="s">
        <v>900</v>
      </c>
      <c r="D378" t="s">
        <v>901</v>
      </c>
      <c r="E378" t="s">
        <v>902</v>
      </c>
      <c r="F378">
        <v>3133485128</v>
      </c>
      <c r="G378" t="s">
        <v>42</v>
      </c>
    </row>
    <row r="379" spans="1:8">
      <c r="A379" t="str">
        <f>HYPERLINK("#Clientes!A56","TEATRO NACIONAL")</f>
        <v>TEATRO NACIONAL</v>
      </c>
      <c r="B379" t="s">
        <v>603</v>
      </c>
      <c r="C379" t="s">
        <v>452</v>
      </c>
      <c r="D379" t="s">
        <v>898</v>
      </c>
      <c r="E379" t="s">
        <v>899</v>
      </c>
      <c r="F379">
        <v>3194084025</v>
      </c>
      <c r="G379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Sonia Hurtado" display="Sonia Hurtado"/>
    <hyperlink ref="A234" r:id="rId_hyperlink_233" tooltip="Sonia Hurtado" display="Sonia Hurtado"/>
    <hyperlink ref="A235" r:id="rId_hyperlink_234" tooltip="Sonia Hurtado" display="Sonia Hurtado"/>
    <hyperlink ref="A236" r:id="rId_hyperlink_235" tooltip="Sonia Hurtado" display="Sonia Hurtado"/>
    <hyperlink ref="A237" r:id="rId_hyperlink_236" tooltip="Sonia Hurtado" display="Sonia Hurtado"/>
    <hyperlink ref="A238" r:id="rId_hyperlink_237" tooltip="Sonia Hurtado" display="Sonia Hurtado"/>
    <hyperlink ref="A239" r:id="rId_hyperlink_238" tooltip="Sonia Hurtado" display="Sonia Hurtado"/>
    <hyperlink ref="A240" r:id="rId_hyperlink_239" tooltip="Paola Roa" display="Paola Roa"/>
    <hyperlink ref="A241" r:id="rId_hyperlink_240" tooltip="Paola Roa" display="Paola Roa"/>
    <hyperlink ref="A242" r:id="rId_hyperlink_241" tooltip="Paola Roa" display="Paola Roa"/>
    <hyperlink ref="A243" r:id="rId_hyperlink_242" tooltip="Paola Roa" display="Paola Roa"/>
    <hyperlink ref="A244" r:id="rId_hyperlink_243" tooltip="Paola Roa" display="Paola Roa"/>
    <hyperlink ref="A245" r:id="rId_hyperlink_244" tooltip="Paola Roa" display="Paola Roa"/>
    <hyperlink ref="A246" r:id="rId_hyperlink_245" tooltip="Paola Roa" display="Paola Roa"/>
    <hyperlink ref="A247" r:id="rId_hyperlink_246" tooltip="Prólogo" display="Prólogo"/>
    <hyperlink ref="A248" r:id="rId_hyperlink_247" tooltip="Prólogo" display="Prólogo"/>
    <hyperlink ref="A249" r:id="rId_hyperlink_248" tooltip="Prólogo" display="Prólogo"/>
    <hyperlink ref="A250" r:id="rId_hyperlink_249" tooltip="Prólogo" display="Prólogo"/>
    <hyperlink ref="A251" r:id="rId_hyperlink_250" tooltip="Prólogo" display="Prólogo"/>
    <hyperlink ref="A252" r:id="rId_hyperlink_251" tooltip="Prólogo" display="Prólogo"/>
    <hyperlink ref="A253" r:id="rId_hyperlink_252" tooltip="Prólogo" display="Prólogo"/>
    <hyperlink ref="A254" r:id="rId_hyperlink_253" tooltip="Alejandra Quintero" display="Alejandra Quintero"/>
    <hyperlink ref="A255" r:id="rId_hyperlink_254" tooltip="Alejandra Quintero" display="Alejandra Quintero"/>
    <hyperlink ref="A256" r:id="rId_hyperlink_255" tooltip="Alejandra Quintero" display="Alejandra Quintero"/>
    <hyperlink ref="A257" r:id="rId_hyperlink_256" tooltip="Alejandra Quintero" display="Alejandra Quintero"/>
    <hyperlink ref="A258" r:id="rId_hyperlink_257" tooltip="Alejandra Quintero" display="Alejandra Quintero"/>
    <hyperlink ref="A259" r:id="rId_hyperlink_258" tooltip="Alejandra Quintero" display="Alejandra Quintero"/>
    <hyperlink ref="A260" r:id="rId_hyperlink_259" tooltip="Alejandra Quintero" display="Alejandra Quintero"/>
    <hyperlink ref="A261" r:id="rId_hyperlink_260" tooltip="ASOCIACION DE AMIGOS DEL MUSEO NACIONAL" display="ASOCIACION DE AMIGOS DEL MUSEO NACIONAL"/>
    <hyperlink ref="A262" r:id="rId_hyperlink_261" tooltip="ASOCIACION DE AMIGOS DEL MUSEO NACIONAL" display="ASOCIACION DE AMIGOS DEL MUSEO NACIONAL"/>
    <hyperlink ref="A263" r:id="rId_hyperlink_262" tooltip="ASOCIACION DE AMIGOS DEL MUSEO NACIONAL" display="ASOCIACION DE AMIGOS DEL MUSEO NACIONAL"/>
    <hyperlink ref="A264" r:id="rId_hyperlink_263" tooltip="ASOCIACION DE AMIGOS DEL MUSEO NACIONAL" display="ASOCIACION DE AMIGOS DEL MUSEO NACIONAL"/>
    <hyperlink ref="A265" r:id="rId_hyperlink_264" tooltip="ASOCIACION DE AMIGOS DEL MUSEO NACIONAL" display="ASOCIACION DE AMIGOS DEL MUSEO NACIONAL"/>
    <hyperlink ref="A266" r:id="rId_hyperlink_265" tooltip="ASOCIACION DE AMIGOS DEL MUSEO NACIONAL" display="ASOCIACION DE AMIGOS DEL MUSEO NACIONAL"/>
    <hyperlink ref="A267" r:id="rId_hyperlink_266" tooltip="ASOCIACION DE AMIGOS DEL MUSEO NACIONAL" display="ASOCIACION DE AMIGOS DEL MUSEO NACIONAL"/>
    <hyperlink ref="A268" r:id="rId_hyperlink_267" tooltip="Carlos Salazar" display="Carlos Salazar"/>
    <hyperlink ref="A269" r:id="rId_hyperlink_268" tooltip="Carlos Salazar" display="Carlos Salazar"/>
    <hyperlink ref="A270" r:id="rId_hyperlink_269" tooltip="Carlos Salazar" display="Carlos Salazar"/>
    <hyperlink ref="A271" r:id="rId_hyperlink_270" tooltip="Carlos Salazar" display="Carlos Salazar"/>
    <hyperlink ref="A272" r:id="rId_hyperlink_271" tooltip="Carlos Salazar" display="Carlos Salazar"/>
    <hyperlink ref="A273" r:id="rId_hyperlink_272" tooltip="Carlos Salazar" display="Carlos Salazar"/>
    <hyperlink ref="A274" r:id="rId_hyperlink_273" tooltip="Carlos Salazar" display="Carlos Salazar"/>
    <hyperlink ref="A275" r:id="rId_hyperlink_274" tooltip="CONTRABAJO LIBRO Y CAFÉ" display="CONTRABAJO LIBRO Y CAFÉ"/>
    <hyperlink ref="A276" r:id="rId_hyperlink_275" tooltip="CONTRABAJO LIBRO Y CAFÉ" display="CONTRABAJO LIBRO Y CAFÉ"/>
    <hyperlink ref="A277" r:id="rId_hyperlink_276" tooltip="CONTRABAJO LIBRO Y CAFÉ" display="CONTRABAJO LIBRO Y CAFÉ"/>
    <hyperlink ref="A278" r:id="rId_hyperlink_277" tooltip="CONTRABAJO LIBRO Y CAFÉ" display="CONTRABAJO LIBRO Y CAFÉ"/>
    <hyperlink ref="A279" r:id="rId_hyperlink_278" tooltip="CONTRABAJO LIBRO Y CAFÉ" display="CONTRABAJO LIBRO Y CAFÉ"/>
    <hyperlink ref="A280" r:id="rId_hyperlink_279" tooltip="CONTRABAJO LIBRO Y CAFÉ" display="CONTRABAJO LIBRO Y CAFÉ"/>
    <hyperlink ref="A281" r:id="rId_hyperlink_280" tooltip="CONTRABAJO LIBRO Y CAFÉ" display="CONTRABAJO LIBRO Y CAFÉ"/>
    <hyperlink ref="A282" r:id="rId_hyperlink_281" tooltip="Diego Beltrán" display="Diego Beltrán"/>
    <hyperlink ref="A283" r:id="rId_hyperlink_282" tooltip="Diego Beltrán" display="Diego Beltrán"/>
    <hyperlink ref="A284" r:id="rId_hyperlink_283" tooltip="Diego Beltrán" display="Diego Beltrán"/>
    <hyperlink ref="A285" r:id="rId_hyperlink_284" tooltip="Diego Beltrán" display="Diego Beltrán"/>
    <hyperlink ref="A286" r:id="rId_hyperlink_285" tooltip="Diego Beltrán" display="Diego Beltrán"/>
    <hyperlink ref="A287" r:id="rId_hyperlink_286" tooltip="Diego Beltrán" display="Diego Beltrán"/>
    <hyperlink ref="A288" r:id="rId_hyperlink_287" tooltip="Diego Beltrán" display="Diego Beltrán"/>
    <hyperlink ref="A289" r:id="rId_hyperlink_288" tooltip="2621 sas" display="2621 sas"/>
    <hyperlink ref="A290" r:id="rId_hyperlink_289" tooltip="2621 sas" display="2621 sas"/>
    <hyperlink ref="A291" r:id="rId_hyperlink_290" tooltip="2621 sas" display="2621 sas"/>
    <hyperlink ref="A292" r:id="rId_hyperlink_291" tooltip="2621 sas" display="2621 sas"/>
    <hyperlink ref="A293" r:id="rId_hyperlink_292" tooltip="2621 sas" display="2621 sas"/>
    <hyperlink ref="A294" r:id="rId_hyperlink_293" tooltip="2621 sas" display="2621 sas"/>
    <hyperlink ref="A295" r:id="rId_hyperlink_294" tooltip="2621 sas" display="2621 sas"/>
    <hyperlink ref="A296" r:id="rId_hyperlink_295" tooltip="Ányela Gómez" display="Ányela Gómez"/>
    <hyperlink ref="A297" r:id="rId_hyperlink_296" tooltip="Ányela Gómez" display="Ányela Gómez"/>
    <hyperlink ref="A298" r:id="rId_hyperlink_297" tooltip="Ányela Gómez" display="Ányela Gómez"/>
    <hyperlink ref="A299" r:id="rId_hyperlink_298" tooltip="Ányela Gómez" display="Ányela Gómez"/>
    <hyperlink ref="A300" r:id="rId_hyperlink_299" tooltip="Ányela Gómez" display="Ányela Gómez"/>
    <hyperlink ref="A301" r:id="rId_hyperlink_300" tooltip="Ányela Gómez" display="Ányela Gómez"/>
    <hyperlink ref="A302" r:id="rId_hyperlink_301" tooltip="Ányela Gómez" display="Ányela Gómez"/>
    <hyperlink ref="A303" r:id="rId_hyperlink_302" tooltip="Nury Acuña" display="Nury Acuña"/>
    <hyperlink ref="A304" r:id="rId_hyperlink_303" tooltip="Nury Acuña" display="Nury Acuña"/>
    <hyperlink ref="A305" r:id="rId_hyperlink_304" tooltip="Nury Acuña" display="Nury Acuña"/>
    <hyperlink ref="A306" r:id="rId_hyperlink_305" tooltip="Nury Acuña" display="Nury Acuña"/>
    <hyperlink ref="A307" r:id="rId_hyperlink_306" tooltip="Nury Acuña" display="Nury Acuña"/>
    <hyperlink ref="A308" r:id="rId_hyperlink_307" tooltip="Nury Acuña" display="Nury Acuña"/>
    <hyperlink ref="A309" r:id="rId_hyperlink_308" tooltip="Nury Acuña" display="Nury Acuña"/>
    <hyperlink ref="A310" r:id="rId_hyperlink_309" tooltip="D19482" display="D19482"/>
    <hyperlink ref="A311" r:id="rId_hyperlink_310" tooltip="D19482" display="D19482"/>
    <hyperlink ref="A312" r:id="rId_hyperlink_311" tooltip="D19482" display="D19482"/>
    <hyperlink ref="A313" r:id="rId_hyperlink_312" tooltip="D19482" display="D19482"/>
    <hyperlink ref="A314" r:id="rId_hyperlink_313" tooltip="D19482" display="D19482"/>
    <hyperlink ref="A315" r:id="rId_hyperlink_314" tooltip="D19482" display="D19482"/>
    <hyperlink ref="A316" r:id="rId_hyperlink_315" tooltip="D19482" display="D19482"/>
    <hyperlink ref="A317" r:id="rId_hyperlink_316" tooltip="Nancy Segura" display="Nancy Segura"/>
    <hyperlink ref="A318" r:id="rId_hyperlink_317" tooltip="Nancy Segura" display="Nancy Segura"/>
    <hyperlink ref="A319" r:id="rId_hyperlink_318" tooltip="Nancy Segura" display="Nancy Segura"/>
    <hyperlink ref="A320" r:id="rId_hyperlink_319" tooltip="Nancy Segura" display="Nancy Segura"/>
    <hyperlink ref="A321" r:id="rId_hyperlink_320" tooltip="Nancy Segura" display="Nancy Segura"/>
    <hyperlink ref="A322" r:id="rId_hyperlink_321" tooltip="Nancy Segura" display="Nancy Segura"/>
    <hyperlink ref="A323" r:id="rId_hyperlink_322" tooltip="Nancy Segura" display="Nancy Segura"/>
    <hyperlink ref="A324" r:id="rId_hyperlink_323" tooltip="D19470" display="D19470"/>
    <hyperlink ref="A325" r:id="rId_hyperlink_324" tooltip="D19470" display="D19470"/>
    <hyperlink ref="A326" r:id="rId_hyperlink_325" tooltip="D19470" display="D19470"/>
    <hyperlink ref="A327" r:id="rId_hyperlink_326" tooltip="D19470" display="D19470"/>
    <hyperlink ref="A328" r:id="rId_hyperlink_327" tooltip="D19470" display="D19470"/>
    <hyperlink ref="A329" r:id="rId_hyperlink_328" tooltip="D19470" display="D19470"/>
    <hyperlink ref="A330" r:id="rId_hyperlink_329" tooltip="D19470" display="D19470"/>
    <hyperlink ref="A331" r:id="rId_hyperlink_330" tooltip="C16047" display="C16047"/>
    <hyperlink ref="A332" r:id="rId_hyperlink_331" tooltip="C16047" display="C16047"/>
    <hyperlink ref="A333" r:id="rId_hyperlink_332" tooltip="C16047" display="C16047"/>
    <hyperlink ref="A334" r:id="rId_hyperlink_333" tooltip="C16047" display="C16047"/>
    <hyperlink ref="A335" r:id="rId_hyperlink_334" tooltip="C16047" display="C16047"/>
    <hyperlink ref="A336" r:id="rId_hyperlink_335" tooltip="C16047" display="C16047"/>
    <hyperlink ref="A337" r:id="rId_hyperlink_336" tooltip="C16047" display="C16047"/>
    <hyperlink ref="A338" r:id="rId_hyperlink_337" tooltip="D19493" display="D19493"/>
    <hyperlink ref="A339" r:id="rId_hyperlink_338" tooltip="D19493" display="D19493"/>
    <hyperlink ref="A340" r:id="rId_hyperlink_339" tooltip="D19493" display="D19493"/>
    <hyperlink ref="A341" r:id="rId_hyperlink_340" tooltip="D19493" display="D19493"/>
    <hyperlink ref="A342" r:id="rId_hyperlink_341" tooltip="D19493" display="D19493"/>
    <hyperlink ref="A343" r:id="rId_hyperlink_342" tooltip="D19493" display="D19493"/>
    <hyperlink ref="A344" r:id="rId_hyperlink_343" tooltip="D19493" display="D19493"/>
    <hyperlink ref="A345" r:id="rId_hyperlink_344" tooltip="BROS BOOK SAS" display="BROS BOOK SAS"/>
    <hyperlink ref="A346" r:id="rId_hyperlink_345" tooltip="BROS BOOK SAS" display="BROS BOOK SAS"/>
    <hyperlink ref="A347" r:id="rId_hyperlink_346" tooltip="BROS BOOK SAS" display="BROS BOOK SAS"/>
    <hyperlink ref="A348" r:id="rId_hyperlink_347" tooltip="BROS BOOK SAS" display="BROS BOOK SAS"/>
    <hyperlink ref="A349" r:id="rId_hyperlink_348" tooltip="BROS BOOK SAS" display="BROS BOOK SAS"/>
    <hyperlink ref="A350" r:id="rId_hyperlink_349" tooltip="BROS BOOK SAS" display="BROS BOOK SAS"/>
    <hyperlink ref="A351" r:id="rId_hyperlink_350" tooltip="BROS BOOK SAS" display="BROS BOOK SAS"/>
    <hyperlink ref="A352" r:id="rId_hyperlink_351" tooltip="Sebastian Zuluaga" display="Sebastian Zuluaga"/>
    <hyperlink ref="A353" r:id="rId_hyperlink_352" tooltip="Sebastian Zuluaga" display="Sebastian Zuluaga"/>
    <hyperlink ref="A354" r:id="rId_hyperlink_353" tooltip="Sebastian Zuluaga" display="Sebastian Zuluaga"/>
    <hyperlink ref="A355" r:id="rId_hyperlink_354" tooltip="Sebastian Zuluaga" display="Sebastian Zuluaga"/>
    <hyperlink ref="A356" r:id="rId_hyperlink_355" tooltip="Sebastian Zuluaga" display="Sebastian Zuluaga"/>
    <hyperlink ref="A357" r:id="rId_hyperlink_356" tooltip="Sebastian Zuluaga" display="Sebastian Zuluaga"/>
    <hyperlink ref="A358" r:id="rId_hyperlink_357" tooltip="Sebastian Zuluaga" display="Sebastian Zuluaga"/>
    <hyperlink ref="A359" r:id="rId_hyperlink_358" tooltip="ENTRE LÍNEAS LIBRERÍA" display="ENTRE LÍNEAS LIBRERÍA"/>
    <hyperlink ref="A360" r:id="rId_hyperlink_359" tooltip="ENTRE LÍNEAS LIBRERÍA" display="ENTRE LÍNEAS LIBRERÍA"/>
    <hyperlink ref="A361" r:id="rId_hyperlink_360" tooltip="ENTRE LÍNEAS LIBRERÍA" display="ENTRE LÍNEAS LIBRERÍA"/>
    <hyperlink ref="A362" r:id="rId_hyperlink_361" tooltip="ENTRE LÍNEAS LIBRERÍA" display="ENTRE LÍNEAS LIBRERÍA"/>
    <hyperlink ref="A363" r:id="rId_hyperlink_362" tooltip="ENTRE LÍNEAS LIBRERÍA" display="ENTRE LÍNEAS LIBRERÍA"/>
    <hyperlink ref="A364" r:id="rId_hyperlink_363" tooltip="ENTRE LÍNEAS LIBRERÍA" display="ENTRE LÍNEAS LIBRERÍA"/>
    <hyperlink ref="A365" r:id="rId_hyperlink_364" tooltip="ENTRE LÍNEAS LIBRERÍA" display="ENTRE LÍNEAS LIBRERÍA"/>
    <hyperlink ref="A366" r:id="rId_hyperlink_365" tooltip="PROSA DEL MUNDO ESPACIO EDUCATIVO Y CULTURAL - LIBRERÍA" display="PROSA DEL MUNDO ESPACIO EDUCATIVO Y CULTURAL - LIBRERÍA"/>
    <hyperlink ref="A367" r:id="rId_hyperlink_366" tooltip="PROSA DEL MUNDO ESPACIO EDUCATIVO Y CULTURAL - LIBRERÍA" display="PROSA DEL MUNDO ESPACIO EDUCATIVO Y CULTURAL - LIBRERÍA"/>
    <hyperlink ref="A368" r:id="rId_hyperlink_367" tooltip="PROSA DEL MUNDO ESPACIO EDUCATIVO Y CULTURAL - LIBRERÍA" display="PROSA DEL MUNDO ESPACIO EDUCATIVO Y CULTURAL - LIBRERÍA"/>
    <hyperlink ref="A369" r:id="rId_hyperlink_368" tooltip="PROSA DEL MUNDO ESPACIO EDUCATIVO Y CULTURAL - LIBRERÍA" display="PROSA DEL MUNDO ESPACIO EDUCATIVO Y CULTURAL - LIBRERÍA"/>
    <hyperlink ref="A370" r:id="rId_hyperlink_369" tooltip="PROSA DEL MUNDO ESPACIO EDUCATIVO Y CULTURAL - LIBRERÍA" display="PROSA DEL MUNDO ESPACIO EDUCATIVO Y CULTURAL - LIBRERÍA"/>
    <hyperlink ref="A371" r:id="rId_hyperlink_370" tooltip="PROSA DEL MUNDO ESPACIO EDUCATIVO Y CULTURAL - LIBRERÍA" display="PROSA DEL MUNDO ESPACIO EDUCATIVO Y CULTURAL - LIBRERÍA"/>
    <hyperlink ref="A372" r:id="rId_hyperlink_371" tooltip="PROSA DEL MUNDO ESPACIO EDUCATIVO Y CULTURAL - LIBRERÍA" display="PROSA DEL MUNDO ESPACIO EDUCATIVO Y CULTURAL - LIBRERÍA"/>
    <hyperlink ref="A373" r:id="rId_hyperlink_372" tooltip="TEATRO NACIONAL" display="TEATRO NACIONAL"/>
    <hyperlink ref="A374" r:id="rId_hyperlink_373" tooltip="TEATRO NACIONAL" display="TEATRO NACIONAL"/>
    <hyperlink ref="A375" r:id="rId_hyperlink_374" tooltip="TEATRO NACIONAL" display="TEATRO NACIONAL"/>
    <hyperlink ref="A376" r:id="rId_hyperlink_375" tooltip="TEATRO NACIONAL" display="TEATRO NACIONAL"/>
    <hyperlink ref="A377" r:id="rId_hyperlink_376" tooltip="TEATRO NACIONAL" display="TEATRO NACIONAL"/>
    <hyperlink ref="A378" r:id="rId_hyperlink_377" tooltip="TEATRO NACIONAL" display="TEATRO NACIONAL"/>
    <hyperlink ref="A379" r:id="rId_hyperlink_378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67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425</v>
      </c>
      <c r="B1" t="s">
        <v>29</v>
      </c>
      <c r="C1" t="s">
        <v>903</v>
      </c>
    </row>
    <row r="2" spans="1:4">
      <c r="A2" t="str">
        <f>HYPERLINK("#Clientes!A3","TODO LIBROS SALAZAR SAS")</f>
        <v>TODO LIBROS SALAZAR SAS</v>
      </c>
      <c r="B2" t="s">
        <v>904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905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906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907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908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909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910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911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904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905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906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907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912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908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910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909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911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913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914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915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911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913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914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907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915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911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916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904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905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906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907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908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910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909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911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917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904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906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908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909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910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911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913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914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907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915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909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916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911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913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914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907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918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909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910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915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911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917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904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906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908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909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910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911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913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914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907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915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918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909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919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916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910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911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904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905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906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907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908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918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909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912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910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919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911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913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914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909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907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915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911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917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904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906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907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908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909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910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912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916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911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917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904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905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906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907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908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910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909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911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917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913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914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907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915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911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917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904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906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908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918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909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905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907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912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910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911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917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904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905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906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907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908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909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910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911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917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904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905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906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907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910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909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912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908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918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911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917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904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905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906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907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912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908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918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909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919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916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910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911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917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904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906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907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912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908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910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909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911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904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906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905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907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912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908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910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916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909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911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904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905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906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907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908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918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909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912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919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916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910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911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904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906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907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908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905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918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909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910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911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904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906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907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908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909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910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911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913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914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907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915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918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909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916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910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911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904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905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906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907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908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918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909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910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911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904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905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918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909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910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908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906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907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912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911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917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913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914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907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915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911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913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914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915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909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911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913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914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907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915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918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909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919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916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910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911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917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904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905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906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907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912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908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918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919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910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909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911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914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907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913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918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909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915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911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917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913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914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915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907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911</v>
      </c>
      <c r="C282" t="str">
        <f>HYPERLINK("archivos\cliente\72\firma-1-6324f33970a86.jpg", "Firma-1.jpg")</f>
        <v>Firma-1.jpg</v>
      </c>
    </row>
    <row r="283" spans="1:4">
      <c r="A283" t="str">
        <f>HYPERLINK("#Clientes!A36","Sonia Hurtado")</f>
        <v>Sonia Hurtado</v>
      </c>
      <c r="B283" t="s">
        <v>913</v>
      </c>
      <c r="C283" t="str">
        <f>HYPERLINK("archivos\cliente\90\whatsapp-image-2022-09-28-at-7-33-37-am-63343f4094393.jpg", "WhatsApp Image 2022-09-28 at 7.33.37 AM.jpeg")</f>
        <v>WhatsApp Image 2022-09-28 at 7.33.37 AM.jpeg</v>
      </c>
    </row>
    <row r="284" spans="1:4">
      <c r="A284" t="str">
        <f>HYPERLINK("#Clientes!A36","Sonia Hurtado")</f>
        <v>Sonia Hurtado</v>
      </c>
      <c r="B284" t="s">
        <v>907</v>
      </c>
      <c r="C284" t="str">
        <f>HYPERLINK("archivos\cliente\90\whatsapp-image-2022-09-28-at-7-33-36-am-63343f50d0d85.jpg", "WhatsApp Image 2022-09-28 at 7.33.36 AM.jpeg")</f>
        <v>WhatsApp Image 2022-09-28 at 7.33.36 AM.jpeg</v>
      </c>
    </row>
    <row r="285" spans="1:4">
      <c r="A285" t="str">
        <f>HYPERLINK("#Clientes!A36","Sonia Hurtado")</f>
        <v>Sonia Hurtado</v>
      </c>
      <c r="B285" t="s">
        <v>914</v>
      </c>
      <c r="C285" t="str">
        <f>HYPERLINK("archivos\cliente\90\whatsapp-image-2022-09-28-at-7-38-06-am-63344069ac42c.jpg", "WhatsApp Image 2022-09-28 at 7.38.06 AM.jpeg")</f>
        <v>WhatsApp Image 2022-09-28 at 7.38.06 AM.jpeg</v>
      </c>
    </row>
    <row r="286" spans="1:4">
      <c r="A286" t="str">
        <f>HYPERLINK("#Clientes!A36","Sonia Hurtado")</f>
        <v>Sonia Hurtado</v>
      </c>
      <c r="B286" t="s">
        <v>918</v>
      </c>
      <c r="C286" t="str">
        <f>HYPERLINK("archivos\cliente\90\whatsapp-image-2022-09-28-at-7-39-26-am-6334408b6734b.jpg", "WhatsApp Image 2022-09-28 at 7.39.26 AM.jpeg")</f>
        <v>WhatsApp Image 2022-09-28 at 7.39.26 AM.jpeg</v>
      </c>
    </row>
    <row r="287" spans="1:4">
      <c r="A287" t="str">
        <f>HYPERLINK("#Clientes!A36","Sonia Hurtado")</f>
        <v>Sonia Hurtado</v>
      </c>
      <c r="B287" t="s">
        <v>915</v>
      </c>
      <c r="C287" t="str">
        <f>HYPERLINK("archivos\cliente\90\camscanner-09-28-2022-15-45-6334bac55bf1f.pdf", "CamScanner 09-28-2022 15.45.pdf")</f>
        <v>CamScanner 09-28-2022 15.45.pdf</v>
      </c>
    </row>
    <row r="288" spans="1:4">
      <c r="A288" t="str">
        <f>HYPERLINK("#Clientes!A36","Sonia Hurtado")</f>
        <v>Sonia Hurtado</v>
      </c>
      <c r="B288" t="s">
        <v>911</v>
      </c>
      <c r="C288" t="str">
        <f>HYPERLINK("archivos\cliente\90\whatsapp-image-2022-09-28-at-4-22-53-pm-6334bb3cdfd2b.jpg", "WhatsApp Image 2022-09-28 at 4.22.53 PM.jpeg")</f>
        <v>WhatsApp Image 2022-09-28 at 4.22.53 PM.jpeg</v>
      </c>
    </row>
    <row r="289" spans="1:4">
      <c r="A289" t="str">
        <f>HYPERLINK("#Clientes!A37","Paola Roa")</f>
        <v>Paola Roa</v>
      </c>
      <c r="B289" t="s">
        <v>913</v>
      </c>
      <c r="C289" t="str">
        <f>HYPERLINK("archivos\cliente\97\rut-632dbc4ef1c27.pdf", "Rut.pdf")</f>
        <v>Rut.pdf</v>
      </c>
    </row>
    <row r="290" spans="1:4">
      <c r="A290" t="str">
        <f>HYPERLINK("#Clientes!A37","Paola Roa")</f>
        <v>Paola Roa</v>
      </c>
      <c r="B290" t="s">
        <v>914</v>
      </c>
      <c r="C290" t="str">
        <f>HYPERLINK("archivos\cliente\97\cedula-paola-1-632dbcbbd82c8.pdf", "Cédula Paola (1).pdf")</f>
        <v>Cédula Paola (1).pdf</v>
      </c>
    </row>
    <row r="291" spans="1:4">
      <c r="A291" t="str">
        <f>HYPERLINK("#Clientes!A37","Paola Roa")</f>
        <v>Paola Roa</v>
      </c>
      <c r="B291" t="s">
        <v>907</v>
      </c>
      <c r="C291" t="str">
        <f>HYPERLINK("archivos\cliente\97\referencia-bancaria-632dbdc46832c.pdf", "Referencia Bancaria.pdf")</f>
        <v>Referencia Bancaria.pdf</v>
      </c>
    </row>
    <row r="292" spans="1:4">
      <c r="A292" t="str">
        <f>HYPERLINK("#Clientes!A37","Paola Roa")</f>
        <v>Paola Roa</v>
      </c>
      <c r="B292" t="s">
        <v>915</v>
      </c>
      <c r="C292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93" spans="1:4">
      <c r="A293" t="str">
        <f>HYPERLINK("#Clientes!A37","Paola Roa")</f>
        <v>Paola Roa</v>
      </c>
      <c r="B293" t="s">
        <v>918</v>
      </c>
      <c r="C293" t="str">
        <f>HYPERLINK("archivos\cliente\97\extracto-198003571-202206-cta-ahorros-6198-632dbecbe86ed.pdf", "Extracto_198003571_202206_CTA_AHORROS_6198.pdf")</f>
        <v>Extracto_198003571_202206_CTA_AHORROS_6198.pdf</v>
      </c>
    </row>
    <row r="294" spans="1:4">
      <c r="A294" t="str">
        <f>HYPERLINK("#Clientes!A37","Paola Roa")</f>
        <v>Paola Roa</v>
      </c>
      <c r="B294" t="s">
        <v>909</v>
      </c>
      <c r="C294" t="str">
        <f>HYPERLINK("archivos\cliente\97\rta-ano-2021-1-632dbf4deaa16.pdf", "Rta año 2021 (1).pdf")</f>
        <v>Rta año 2021 (1).pdf</v>
      </c>
    </row>
    <row r="295" spans="1:4">
      <c r="A295" t="str">
        <f>HYPERLINK("#Clientes!A37","Paola Roa")</f>
        <v>Paola Roa</v>
      </c>
      <c r="B295" t="s">
        <v>910</v>
      </c>
      <c r="C295" t="str">
        <f>HYPERLINK("archivos\cliente\97\balance-paola-roa-2021-632dbf748bd79.pdf", "BALANCE PAOLA ROA 2021.pdf")</f>
        <v>BALANCE PAOLA ROA 2021.pdf</v>
      </c>
    </row>
    <row r="296" spans="1:4">
      <c r="A296" t="str">
        <f>HYPERLINK("#Clientes!A37","Paola Roa")</f>
        <v>Paola Roa</v>
      </c>
      <c r="B296" t="s">
        <v>911</v>
      </c>
      <c r="C296" t="str">
        <f>HYPERLINK("archivos\cliente\97\firma-632dc06d8eb71.jpg", "firma.jpg")</f>
        <v>firma.jpg</v>
      </c>
    </row>
    <row r="297" spans="1:4">
      <c r="A297" t="str">
        <f>HYPERLINK("#Clientes!A38","Prólogo")</f>
        <v>Prólogo</v>
      </c>
      <c r="B297" t="s">
        <v>904</v>
      </c>
      <c r="C297" t="str">
        <f>HYPERLINK("archivos\cliente\102\rut-agosto-22-63322248c63c3.pdf", "RUT agosto 22.pdf")</f>
        <v>RUT agosto 22.pdf</v>
      </c>
    </row>
    <row r="298" spans="1:4">
      <c r="A298" t="str">
        <f>HYPERLINK("#Clientes!A38","Prólogo")</f>
        <v>Prólogo</v>
      </c>
      <c r="B298" t="s">
        <v>906</v>
      </c>
      <c r="C298" t="str">
        <f>HYPERLINK("archivos\cliente\102\cedula-m-lleras-633222715647e.pdf", "Cédula M. Lleras.pdf")</f>
        <v>Cédula M. Lleras.pdf</v>
      </c>
    </row>
    <row r="299" spans="1:4">
      <c r="A299" t="str">
        <f>HYPERLINK("#Clientes!A38","Prólogo")</f>
        <v>Prólogo</v>
      </c>
      <c r="B299" t="s">
        <v>908</v>
      </c>
      <c r="C299" t="str">
        <f>HYPERLINK("archivos\cliente\102\certificado-de-existencia-6344848667156.pdf", "Certificado de Existencia.pdf")</f>
        <v>Certificado de Existencia.pdf</v>
      </c>
    </row>
    <row r="300" spans="1:4">
      <c r="A300" t="str">
        <f>HYPERLINK("#Clientes!A38","Prólogo")</f>
        <v>Prólogo</v>
      </c>
      <c r="B300" t="s">
        <v>909</v>
      </c>
      <c r="C300" t="str">
        <f>HYPERLINK("archivos\cliente\102\renta2021-63448761bdd65.pdf", "Renta2021.pdf")</f>
        <v>Renta2021.pdf</v>
      </c>
    </row>
    <row r="301" spans="1:4">
      <c r="A301" t="str">
        <f>HYPERLINK("#Clientes!A38","Prólogo")</f>
        <v>Prólogo</v>
      </c>
      <c r="B301" t="s">
        <v>910</v>
      </c>
      <c r="C301" t="str">
        <f>HYPERLINK("archivos\cliente\102\estados-financieros-2022-compressed-6344882a45719.pdf", "Estados Financieros 2022_compressed.pdf")</f>
        <v>Estados Financieros 2022_compressed.pdf</v>
      </c>
    </row>
    <row r="302" spans="1:4">
      <c r="A302" t="str">
        <f>HYPERLINK("#Clientes!A38","Prólogo")</f>
        <v>Prólogo</v>
      </c>
      <c r="B302" t="s">
        <v>907</v>
      </c>
      <c r="C302" t="str">
        <f>HYPERLINK("archivos\cliente\102\certificado-bancario-itau-noviembre-638788b39e72b.pdf", "Certificado bancario Itaú noviembre.pdf")</f>
        <v>Certificado bancario Itaú noviembre.pdf</v>
      </c>
    </row>
    <row r="303" spans="1:4">
      <c r="A303" t="str">
        <f>HYPERLINK("#Clientes!A38","Prólogo")</f>
        <v>Prólogo</v>
      </c>
      <c r="B303" t="s">
        <v>911</v>
      </c>
      <c r="C303" t="str">
        <f>HYPERLINK("archivos\cliente\102\firma-jml-635bfe9a3ae35.jpg", "Firma JML.jpg")</f>
        <v>Firma JML.jpg</v>
      </c>
    </row>
    <row r="304" spans="1:4">
      <c r="A304" t="str">
        <f>HYPERLINK("#Clientes!A38","Prólogo")</f>
        <v>Prólogo</v>
      </c>
      <c r="B304" t="s">
        <v>917</v>
      </c>
      <c r="C304" t="str">
        <f>HYPERLINK("archivos\cliente\102\huella-635bfe9a3b29a.jpg", "Huella.jpg")</f>
        <v>Huella.jpg</v>
      </c>
    </row>
    <row r="305" spans="1:4">
      <c r="A305" t="str">
        <f>HYPERLINK("#Clientes!A39","Alejandra Quintero")</f>
        <v>Alejandra Quintero</v>
      </c>
      <c r="B305" t="s">
        <v>913</v>
      </c>
      <c r="C305" t="str">
        <f>HYPERLINK("archivos\cliente\103\2022-05-08-rut-63336c430dacd.pdf", "2022 05 08 RUT.pdf")</f>
        <v>2022 05 08 RUT.pdf</v>
      </c>
    </row>
    <row r="306" spans="1:4">
      <c r="A306" t="str">
        <f>HYPERLINK("#Clientes!A39","Alejandra Quintero")</f>
        <v>Alejandra Quintero</v>
      </c>
      <c r="B306" t="s">
        <v>914</v>
      </c>
      <c r="C306" t="str">
        <f>HYPERLINK("archivos\cliente\103\ce-dula-amqr-63336c5d4f9bb.pdf", "Cédula AMQR.pdf")</f>
        <v>Cédula AMQR.pdf</v>
      </c>
    </row>
    <row r="307" spans="1:4">
      <c r="A307" t="str">
        <f>HYPERLINK("#Clientes!A39","Alejandra Quintero")</f>
        <v>Alejandra Quintero</v>
      </c>
      <c r="B307" t="s">
        <v>907</v>
      </c>
      <c r="C307" t="str">
        <f>HYPERLINK("archivos\cliente\103\2022-certificado-bancario-63336c663115b.pdf", "2022 Certificado bancario.pdf")</f>
        <v>2022 Certificado bancario.pdf</v>
      </c>
    </row>
    <row r="308" spans="1:4">
      <c r="A308" t="str">
        <f>HYPERLINK("#Clientes!A39","Alejandra Quintero")</f>
        <v>Alejandra Quintero</v>
      </c>
      <c r="B308" t="s">
        <v>909</v>
      </c>
      <c r="C308" t="str">
        <f>HYPERLINK("archivos\cliente\103\renta-2021-alejandra-quintero-2117674408498-1-63336cac508ec.pdf", "Renta 2021 Alejandra Quintero 2117674408498(1).pdf")</f>
        <v>Renta 2021 Alejandra Quintero 2117674408498(1).pdf</v>
      </c>
    </row>
    <row r="309" spans="1:4">
      <c r="A309" t="str">
        <f>HYPERLINK("#Clientes!A39","Alejandra Quintero")</f>
        <v>Alejandra Quintero</v>
      </c>
      <c r="B309" t="s">
        <v>915</v>
      </c>
      <c r="C309" t="str">
        <f>HYPERLINK("archivos\cliente\103\carta-taschen-63336d34a5114.pdf", "Carta Taschen.pdf")</f>
        <v>Carta Taschen.pdf</v>
      </c>
    </row>
    <row r="310" spans="1:4">
      <c r="A310" t="str">
        <f>HYPERLINK("#Clientes!A39","Alejandra Quintero")</f>
        <v>Alejandra Quintero</v>
      </c>
      <c r="B310" t="s">
        <v>911</v>
      </c>
      <c r="C310" t="str">
        <f>HYPERLINK("archivos\cliente\103\firma-63336dcb4abcc.png", "Firma.png")</f>
        <v>Firma.png</v>
      </c>
    </row>
    <row r="311" spans="1:4">
      <c r="A311" t="str">
        <f>HYPERLINK("#Clientes!A39","Alejandra Quintero")</f>
        <v>Alejandra Quintero</v>
      </c>
      <c r="B311" t="s">
        <v>917</v>
      </c>
      <c r="C311" t="str">
        <f>HYPERLINK("archivos\cliente\103\huella-digital-alejandra-63336dcb4aefb.jpg", "Huella digital Alejandra.jpg")</f>
        <v>Huella digital Alejandra.jpg</v>
      </c>
    </row>
    <row r="312" spans="1:4">
      <c r="A312" t="str">
        <f>HYPERLINK("#Clientes!A40","ASOCIACION DE AMIGOS DEL MUSEO NACIONAL")</f>
        <v>ASOCIACION DE AMIGOS DEL MUSEO NACIONAL</v>
      </c>
      <c r="B312" t="s">
        <v>904</v>
      </c>
      <c r="C312" t="str">
        <f>HYPERLINK("archivos\cliente\104\rut-63349feeb0241.pdf", "RUT.pdf")</f>
        <v>RUT.pdf</v>
      </c>
    </row>
    <row r="313" spans="1:4">
      <c r="A313" t="str">
        <f>HYPERLINK("#Clientes!A40","ASOCIACION DE AMIGOS DEL MUSEO NACIONAL")</f>
        <v>ASOCIACION DE AMIGOS DEL MUSEO NACIONAL</v>
      </c>
      <c r="B313" t="s">
        <v>905</v>
      </c>
      <c r="C313" t="str">
        <f>HYPERLINK("archivos\cliente\104\rut-holguin-6334a07372bb5.pdf", "Rut Holguin.pdf")</f>
        <v>Rut Holguin.pdf</v>
      </c>
    </row>
    <row r="314" spans="1:4">
      <c r="A314" t="str">
        <f>HYPERLINK("#Clientes!A40","ASOCIACION DE AMIGOS DEL MUSEO NACIONAL")</f>
        <v>ASOCIACION DE AMIGOS DEL MUSEO NACIONAL</v>
      </c>
      <c r="B314" t="s">
        <v>906</v>
      </c>
      <c r="C314" t="str">
        <f>HYPERLINK("archivos\cliente\104\cedula-de-ciudadania-rlegal-mdla-6334a09249e67.pdf", "Cedula de ciudadania RLegal Mdla.pdf")</f>
        <v>Cedula de ciudadania RLegal Mdla.pdf</v>
      </c>
    </row>
    <row r="315" spans="1:4">
      <c r="A315" t="str">
        <f>HYPERLINK("#Clientes!A40","ASOCIACION DE AMIGOS DEL MUSEO NACIONAL")</f>
        <v>ASOCIACION DE AMIGOS DEL MUSEO NACIONAL</v>
      </c>
      <c r="B315" t="s">
        <v>907</v>
      </c>
      <c r="C315" t="str">
        <f>HYPERLINK("archivos\cliente\104\itau-8530-6334a09c70886.pdf", "Itau 8530.pdf")</f>
        <v>Itau 8530.pdf</v>
      </c>
    </row>
    <row r="316" spans="1:4">
      <c r="A316" t="str">
        <f>HYPERLINK("#Clientes!A40","ASOCIACION DE AMIGOS DEL MUSEO NACIONAL")</f>
        <v>ASOCIACION DE AMIGOS DEL MUSEO NACIONAL</v>
      </c>
      <c r="B316" t="s">
        <v>908</v>
      </c>
      <c r="C316" t="str">
        <f>HYPERLINK("archivos\cliente\104\camara-de-comercio-sept-19-6334a110b910d.pdf", "Camara de comercio sept 19.pdf")</f>
        <v>Camara de comercio sept 19.pdf</v>
      </c>
    </row>
    <row r="317" spans="1:4">
      <c r="A317" t="str">
        <f>HYPERLINK("#Clientes!A40","ASOCIACION DE AMIGOS DEL MUSEO NACIONAL")</f>
        <v>ASOCIACION DE AMIGOS DEL MUSEO NACIONAL</v>
      </c>
      <c r="B317" t="s">
        <v>909</v>
      </c>
      <c r="C317" t="str">
        <f>HYPERLINK("archivos\cliente\104\renta2021-6334a123d49a7.pdf", "Renta2021.pdf")</f>
        <v>Renta2021.pdf</v>
      </c>
    </row>
    <row r="318" spans="1:4">
      <c r="A318" t="str">
        <f>HYPERLINK("#Clientes!A40","ASOCIACION DE AMIGOS DEL MUSEO NACIONAL")</f>
        <v>ASOCIACION DE AMIGOS DEL MUSEO NACIONAL</v>
      </c>
      <c r="B318" t="s">
        <v>910</v>
      </c>
      <c r="C318" t="str">
        <f>HYPERLINK("archivos\cliente\104\documentos-cierre-ano-2021-6334a13910841.pdf", "Documentos cierre año 2021.pdf")</f>
        <v>Documentos cierre año 2021.pdf</v>
      </c>
    </row>
    <row r="319" spans="1:4">
      <c r="A319" t="str">
        <f>HYPERLINK("#Clientes!A40","ASOCIACION DE AMIGOS DEL MUSEO NACIONAL")</f>
        <v>ASOCIACION DE AMIGOS DEL MUSEO NACIONAL</v>
      </c>
      <c r="B319" t="s">
        <v>911</v>
      </c>
      <c r="C319" t="str">
        <f>HYPERLINK("archivos\cliente\104\firma-mdla-6334a155c131a.jpg", "Firma Mdla.jpg")</f>
        <v>Firma Mdla.jpg</v>
      </c>
    </row>
    <row r="320" spans="1:4">
      <c r="A320" t="str">
        <f>HYPERLINK("#Clientes!A41","Carlos Salazar")</f>
        <v>Carlos Salazar</v>
      </c>
      <c r="B320" t="s">
        <v>913</v>
      </c>
      <c r="C320" t="str">
        <f>HYPERLINK("archivos\cliente\106\rut-actualizado-mayo-2022-633615162e4d1.pdf", "RUT ACTUALIZADO MAYO 2022.pdf")</f>
        <v>RUT ACTUALIZADO MAYO 2022.pdf</v>
      </c>
    </row>
    <row r="321" spans="1:4">
      <c r="A321" t="str">
        <f>HYPERLINK("#Clientes!A41","Carlos Salazar")</f>
        <v>Carlos Salazar</v>
      </c>
      <c r="B321" t="s">
        <v>914</v>
      </c>
      <c r="C321" t="str">
        <f>HYPERLINK("archivos\cliente\106\cedula-6336152aa46b4.pdf", "CEDULA.pdf")</f>
        <v>CEDULA.pdf</v>
      </c>
    </row>
    <row r="322" spans="1:4">
      <c r="A322" t="str">
        <f>HYPERLINK("#Clientes!A41","Carlos Salazar")</f>
        <v>Carlos Salazar</v>
      </c>
      <c r="B322" t="s">
        <v>907</v>
      </c>
      <c r="C322" t="str">
        <f>HYPERLINK("archivos\cliente\106\banco-davivienda-6336154486ec7.pdf", "BANCO DAVIVIENDA.pdf")</f>
        <v>BANCO DAVIVIENDA.pdf</v>
      </c>
    </row>
    <row r="323" spans="1:4">
      <c r="A323" t="str">
        <f>HYPERLINK("#Clientes!A41","Carlos Salazar")</f>
        <v>Carlos Salazar</v>
      </c>
      <c r="B323" t="s">
        <v>909</v>
      </c>
      <c r="C323" t="str">
        <f>HYPERLINK("archivos\cliente\106\declaracion-de-renta-2022-6336171d8f7a7.pdf", "DECLARACION DE RENTA 2022.pdf")</f>
        <v>DECLARACION DE RENTA 2022.pdf</v>
      </c>
    </row>
    <row r="324" spans="1:4">
      <c r="A324" t="str">
        <f>HYPERLINK("#Clientes!A41","Carlos Salazar")</f>
        <v>Carlos Salazar</v>
      </c>
      <c r="B324" t="s">
        <v>918</v>
      </c>
      <c r="C324" t="str">
        <f>HYPERLINK("archivos\cliente\106\extractos-635c5f330d0bd.pdf", "Extractos.pdf")</f>
        <v>Extractos.pdf</v>
      </c>
    </row>
    <row r="325" spans="1:4">
      <c r="A325" t="str">
        <f>HYPERLINK("#Clientes!A41","Carlos Salazar")</f>
        <v>Carlos Salazar</v>
      </c>
      <c r="B325" t="s">
        <v>919</v>
      </c>
      <c r="C325" t="str">
        <f>HYPERLINK("archivos\cliente\106\banco-2-635c606eeb520.pdf", "Banco 2.pdf")</f>
        <v>Banco 2.pdf</v>
      </c>
    </row>
    <row r="326" spans="1:4">
      <c r="A326" t="str">
        <f>HYPERLINK("#Clientes!A41","Carlos Salazar")</f>
        <v>Carlos Salazar</v>
      </c>
      <c r="B326" t="s">
        <v>915</v>
      </c>
      <c r="C326" t="str">
        <f>HYPERLINK("archivos\cliente\106\referencia-comercial-planeta-635bf4ba63498.pdf", "REFERENCIA COMERCIAL PLANETA.pdf")</f>
        <v>REFERENCIA COMERCIAL PLANETA.pdf</v>
      </c>
    </row>
    <row r="327" spans="1:4">
      <c r="A327" t="str">
        <f>HYPERLINK("#Clientes!A41","Carlos Salazar")</f>
        <v>Carlos Salazar</v>
      </c>
      <c r="B327" t="s">
        <v>910</v>
      </c>
      <c r="C327" t="str">
        <f>HYPERLINK("archivos\cliente\106\libreria-javier-2021-635c57bd81872.pdf", "LIBRERÍA JAVIER 2021.pdf")</f>
        <v>LIBRERÍA JAVIER 2021.pdf</v>
      </c>
    </row>
    <row r="328" spans="1:4">
      <c r="A328" t="str">
        <f>HYPERLINK("#Clientes!A41","Carlos Salazar")</f>
        <v>Carlos Salazar</v>
      </c>
      <c r="B328" t="s">
        <v>916</v>
      </c>
      <c r="C328" t="str">
        <f>HYPERLINK("archivos\cliente\106\referencia-comercial-penguin-random-63603e60bc072.pdf", "REFERENCIA COMERCIAL PENGUIN RANDOM.pdf")</f>
        <v>REFERENCIA COMERCIAL PENGUIN RANDOM.pdf</v>
      </c>
    </row>
    <row r="329" spans="1:4">
      <c r="A329" t="str">
        <f>HYPERLINK("#Clientes!A41","Carlos Salazar")</f>
        <v>Carlos Salazar</v>
      </c>
      <c r="B329" t="s">
        <v>911</v>
      </c>
      <c r="C329" t="str">
        <f>HYPERLINK("archivos\cliente\106\firma-6360402e0627e.jpg", "FIRMA.jpg")</f>
        <v>FIRMA.jpg</v>
      </c>
    </row>
    <row r="330" spans="1:4">
      <c r="A330" t="str">
        <f>HYPERLINK("#Clientes!A41","Carlos Salazar")</f>
        <v>Carlos Salazar</v>
      </c>
      <c r="B330" t="s">
        <v>917</v>
      </c>
      <c r="C330" t="str">
        <f>HYPERLINK("archivos\cliente\106\huella-6360402e06414.jpg", "HUELLA.jpg")</f>
        <v>HUELLA.jpg</v>
      </c>
    </row>
    <row r="331" spans="1:4">
      <c r="A331" t="str">
        <f>HYPERLINK("#Clientes!A42","CONTRABAJO LIBRO Y CAFÉ")</f>
        <v>CONTRABAJO LIBRO Y CAFÉ</v>
      </c>
      <c r="B331" t="s">
        <v>904</v>
      </c>
      <c r="C331" t="str">
        <f>HYPERLINK("archivos\cliente\108\rut-contrabajo-sas-2022-633de979398aa.pdf", "RUT CONTRABAJO SAS 2022.pdf")</f>
        <v>RUT CONTRABAJO SAS 2022.pdf</v>
      </c>
    </row>
    <row r="332" spans="1:4">
      <c r="A332" t="str">
        <f>HYPERLINK("#Clientes!A42","CONTRABAJO LIBRO Y CAFÉ")</f>
        <v>CONTRABAJO LIBRO Y CAFÉ</v>
      </c>
      <c r="B332" t="s">
        <v>905</v>
      </c>
      <c r="C332" t="str">
        <f>HYPERLINK("archivos\cliente\108\rut-monica-chacon-actual-2022-633deaa67749c.pdf", "RUT MONICA CHACON ACTUAL 2022.pdf")</f>
        <v>RUT MONICA CHACON ACTUAL 2022.pdf</v>
      </c>
    </row>
    <row r="333" spans="1:4">
      <c r="A333" t="str">
        <f>HYPERLINK("#Clientes!A42","CONTRABAJO LIBRO Y CAFÉ")</f>
        <v>CONTRABAJO LIBRO Y CAFÉ</v>
      </c>
      <c r="B333" t="s">
        <v>906</v>
      </c>
      <c r="C333" t="str">
        <f>HYPERLINK("archivos\cliente\108\ccmonicachacon-633deab05d06a.pdf", "ccmonicachacon.pdf")</f>
        <v>ccmonicachacon.pdf</v>
      </c>
    </row>
    <row r="334" spans="1:4">
      <c r="A334" t="str">
        <f>HYPERLINK("#Clientes!A42","CONTRABAJO LIBRO Y CAFÉ")</f>
        <v>CONTRABAJO LIBRO Y CAFÉ</v>
      </c>
      <c r="B334" t="s">
        <v>907</v>
      </c>
      <c r="C334" t="str">
        <f>HYPERLINK("archivos\cliente\108\certificado-bancodavivienda-633deab799aa5.pdf", "Certificado_bancoDavivienda.pdf")</f>
        <v>Certificado_bancoDavivienda.pdf</v>
      </c>
    </row>
    <row r="335" spans="1:4">
      <c r="A335" t="str">
        <f>HYPERLINK("#Clientes!A42","CONTRABAJO LIBRO Y CAFÉ")</f>
        <v>CONTRABAJO LIBRO Y CAFÉ</v>
      </c>
      <c r="B335" t="s">
        <v>912</v>
      </c>
      <c r="C335" t="str">
        <f>HYPERLINK("archivos\cliente\108\referencia-comercial-633deabf528a6.pdf", "Referencia_comercial.pdf")</f>
        <v>Referencia_comercial.pdf</v>
      </c>
    </row>
    <row r="336" spans="1:4">
      <c r="A336" t="str">
        <f>HYPERLINK("#Clientes!A42","CONTRABAJO LIBRO Y CAFÉ")</f>
        <v>CONTRABAJO LIBRO Y CAFÉ</v>
      </c>
      <c r="B336" t="s">
        <v>908</v>
      </c>
      <c r="C336" t="str">
        <f>HYPERLINK("archivos\cliente\108\certificado-de-existencia-633df731344d8.pdf", "CERTIFICADO DE EXISTENCIA.pdf")</f>
        <v>CERTIFICADO DE EXISTENCIA.pdf</v>
      </c>
    </row>
    <row r="337" spans="1:4">
      <c r="A337" t="str">
        <f>HYPERLINK("#Clientes!A42","CONTRABAJO LIBRO Y CAFÉ")</f>
        <v>CONTRABAJO LIBRO Y CAFÉ</v>
      </c>
      <c r="B337" t="s">
        <v>918</v>
      </c>
      <c r="C337" t="str">
        <f>HYPERLINK("archivos\cliente\108\extracto-junio2022-633df73ea2270.pdf", "Extracto_junio2022.pdf")</f>
        <v>Extracto_junio2022.pdf</v>
      </c>
    </row>
    <row r="338" spans="1:4">
      <c r="A338" t="str">
        <f>HYPERLINK("#Clientes!A42","CONTRABAJO LIBRO Y CAFÉ")</f>
        <v>CONTRABAJO LIBRO Y CAFÉ</v>
      </c>
      <c r="B338" t="s">
        <v>909</v>
      </c>
      <c r="C338" t="str">
        <f>HYPERLINK("archivos\cliente\108\renta-ano-2020-monica-633df770595db.pdf", "RENTA AÑO 2020 MONICA.pdf")</f>
        <v>RENTA AÑO 2020 MONICA.pdf</v>
      </c>
    </row>
    <row r="339" spans="1:4">
      <c r="A339" t="str">
        <f>HYPERLINK("#Clientes!A42","CONTRABAJO LIBRO Y CAFÉ")</f>
        <v>CONTRABAJO LIBRO Y CAFÉ</v>
      </c>
      <c r="B339" t="s">
        <v>910</v>
      </c>
      <c r="C339" t="str">
        <f>HYPERLINK("archivos\cliente\108\balance-incial-2022-contrabajo-firmado-633df7814aef2.pdf", "BALANCE INCIAL 2022 CONTRABAJO_firmado.pdf")</f>
        <v>BALANCE INCIAL 2022 CONTRABAJO_firmado.pdf</v>
      </c>
    </row>
    <row r="340" spans="1:4">
      <c r="A340" t="str">
        <f>HYPERLINK("#Clientes!A42","CONTRABAJO LIBRO Y CAFÉ")</f>
        <v>CONTRABAJO LIBRO Y CAFÉ</v>
      </c>
      <c r="B340" t="s">
        <v>911</v>
      </c>
      <c r="C340" t="str">
        <f>HYPERLINK("archivos\cliente\108\sin-titulo-633e021c305a9.png", "Sin título.png")</f>
        <v>Sin título.png</v>
      </c>
    </row>
    <row r="341" spans="1:4">
      <c r="A341" t="str">
        <f>HYPERLINK("#Clientes!A43","Diego Beltrán")</f>
        <v>Diego Beltrán</v>
      </c>
      <c r="B341" t="s">
        <v>913</v>
      </c>
      <c r="C341" t="str">
        <f>HYPERLINK("archivos\cliente\110\rut-635aeaf54228a.pdf", "RUT.pdf")</f>
        <v>RUT.pdf</v>
      </c>
    </row>
    <row r="342" spans="1:4">
      <c r="A342" t="str">
        <f>HYPERLINK("#Clientes!A43","Diego Beltrán")</f>
        <v>Diego Beltrán</v>
      </c>
      <c r="B342" t="s">
        <v>914</v>
      </c>
      <c r="C342" t="str">
        <f>HYPERLINK("archivos\cliente\110\cc-representante-legal-635aeafd76c63.pdf", "CC Representante Legal.pdf")</f>
        <v>CC Representante Legal.pdf</v>
      </c>
    </row>
    <row r="343" spans="1:4">
      <c r="A343" t="str">
        <f>HYPERLINK("#Clientes!A43","Diego Beltrán")</f>
        <v>Diego Beltrán</v>
      </c>
      <c r="B343" t="s">
        <v>907</v>
      </c>
      <c r="C343" t="str">
        <f>HYPERLINK("archivos\cliente\110\davivienda-certificacio-n-de-producto2811-635aeb0c8cd78.pdf", "Davivienda Certificación de producto2811.pdf")</f>
        <v>Davivienda Certificación de producto2811.pdf</v>
      </c>
    </row>
    <row r="344" spans="1:4">
      <c r="A344" t="str">
        <f>HYPERLINK("#Clientes!A43","Diego Beltrán")</f>
        <v>Diego Beltrán</v>
      </c>
      <c r="B344" t="s">
        <v>915</v>
      </c>
      <c r="C344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45" spans="1:4">
      <c r="A345" t="str">
        <f>HYPERLINK("#Clientes!A43","Diego Beltrán")</f>
        <v>Diego Beltrán</v>
      </c>
      <c r="B345" t="s">
        <v>918</v>
      </c>
      <c r="C345" t="str">
        <f>HYPERLINK("archivos\cliente\110\extracto-cuentadeahorros-2022-04-01t00-00-00-635aeb3f7aedf.pdf", "EXTRACTO_CuentadeAhorros_2022-04-01T00_00_00.pdf")</f>
        <v>EXTRACTO_CuentadeAhorros_2022-04-01T00_00_00.pdf</v>
      </c>
    </row>
    <row r="346" spans="1:4">
      <c r="A346" t="str">
        <f>HYPERLINK("#Clientes!A43","Diego Beltrán")</f>
        <v>Diego Beltrán</v>
      </c>
      <c r="B346" t="s">
        <v>909</v>
      </c>
      <c r="C346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47" spans="1:4">
      <c r="A347" t="str">
        <f>HYPERLINK("#Clientes!A43","Diego Beltrán")</f>
        <v>Diego Beltrán</v>
      </c>
      <c r="B347" t="s">
        <v>919</v>
      </c>
      <c r="C347" t="str">
        <f>HYPERLINK("archivos\cliente\110\referencia-bancaria-bdb-635aeba8cab85.pdf", "Referencia_Bancaria BdB.pdf")</f>
        <v>Referencia_Bancaria BdB.pdf</v>
      </c>
    </row>
    <row r="348" spans="1:4">
      <c r="A348" t="str">
        <f>HYPERLINK("#Clientes!A43","Diego Beltrán")</f>
        <v>Diego Beltrán</v>
      </c>
      <c r="B348" t="s">
        <v>911</v>
      </c>
      <c r="C348" t="str">
        <f>HYPERLINK("archivos\cliente\110\firma-635aee4cbb685.pdf", "Firma.pdf")</f>
        <v>Firma.pdf</v>
      </c>
    </row>
    <row r="349" spans="1:4">
      <c r="A349" t="str">
        <f>HYPERLINK("#Clientes!A43","Diego Beltrán")</f>
        <v>Diego Beltrán</v>
      </c>
      <c r="B349" t="s">
        <v>917</v>
      </c>
      <c r="C349" t="str">
        <f>HYPERLINK("archivos\cliente\110\huella-635aee4cbbb8e.pdf", "Huella.pdf")</f>
        <v>Huella.pdf</v>
      </c>
    </row>
    <row r="350" spans="1:4">
      <c r="A350" t="str">
        <f>HYPERLINK("#Clientes!A44","2621 sas")</f>
        <v>2621 sas</v>
      </c>
      <c r="B350" t="s">
        <v>904</v>
      </c>
      <c r="C350" t="str">
        <f>HYPERLINK("archivos\cliente\111\rut-2621-sas-12-10-2022-6363e7f20471e.pdf", "RUT 2621 SAS 12-10-2022.pdf")</f>
        <v>RUT 2621 SAS 12-10-2022.pdf</v>
      </c>
    </row>
    <row r="351" spans="1:4">
      <c r="A351" t="str">
        <f>HYPERLINK("#Clientes!A44","2621 sas")</f>
        <v>2621 sas</v>
      </c>
      <c r="B351" t="s">
        <v>905</v>
      </c>
      <c r="C351" t="str">
        <f>HYPERLINK("archivos\cliente\111\rut-alejandra-correa-jaramillo-12-10-2022-6363e80d107e2.pdf", "RUT ALEJANDRA CORREA JARAMILLO 12-10-2022.pdf")</f>
        <v>RUT ALEJANDRA CORREA JARAMILLO 12-10-2022.pdf</v>
      </c>
    </row>
    <row r="352" spans="1:4">
      <c r="A352" t="str">
        <f>HYPERLINK("#Clientes!A44","2621 sas")</f>
        <v>2621 sas</v>
      </c>
      <c r="B352" t="s">
        <v>906</v>
      </c>
      <c r="C352" t="str">
        <f>HYPERLINK("archivos\cliente\111\cedula-representante-legal-6363e81856324.pdf", "Cedula Representante Legal.pdf")</f>
        <v>Cedula Representante Legal.pdf</v>
      </c>
    </row>
    <row r="353" spans="1:4">
      <c r="A353" t="str">
        <f>HYPERLINK("#Clientes!A44","2621 sas")</f>
        <v>2621 sas</v>
      </c>
      <c r="B353" t="s">
        <v>907</v>
      </c>
      <c r="C353" t="str">
        <f>HYPERLINK("archivos\cliente\111\certificado-cuenta-davivienda-6363e81e8f3d0.pdf", "CERTIFICADO CUENTA DAVIVIENDA.pdf")</f>
        <v>CERTIFICADO CUENTA DAVIVIENDA.pdf</v>
      </c>
    </row>
    <row r="354" spans="1:4">
      <c r="A354" t="str">
        <f>HYPERLINK("#Clientes!A44","2621 sas")</f>
        <v>2621 sas</v>
      </c>
      <c r="B354" t="s">
        <v>912</v>
      </c>
      <c r="C354" t="str">
        <f>HYPERLINK("archivos\cliente\111\referencia-comercial-marpico-6363e85e1dcb0.pdf", "REFERENCIA COMERCIAL MARPICO.pdf")</f>
        <v>REFERENCIA COMERCIAL MARPICO.pdf</v>
      </c>
    </row>
    <row r="355" spans="1:4">
      <c r="A355" t="str">
        <f>HYPERLINK("#Clientes!A44","2621 sas")</f>
        <v>2621 sas</v>
      </c>
      <c r="B355" t="s">
        <v>908</v>
      </c>
      <c r="C355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56" spans="1:4">
      <c r="A356" t="str">
        <f>HYPERLINK("#Clientes!A44","2621 sas")</f>
        <v>2621 sas</v>
      </c>
      <c r="B356" t="s">
        <v>918</v>
      </c>
      <c r="C356" t="str">
        <f>HYPERLINK("archivos\cliente\111\10-octubre-cuenta-corriente-6363e8814f2bc.pdf", "10 OCTUBRE CUENTA CORRIENTE.pdf")</f>
        <v>10 OCTUBRE CUENTA CORRIENTE.pdf</v>
      </c>
    </row>
    <row r="357" spans="1:4">
      <c r="A357" t="str">
        <f>HYPERLINK("#Clientes!A44","2621 sas")</f>
        <v>2621 sas</v>
      </c>
      <c r="B357" t="s">
        <v>909</v>
      </c>
      <c r="C357" t="str">
        <f>HYPERLINK("archivos\cliente\111\2621-sas-declaracion-de-renta-2021-6363e8959a8c6.pdf", "2621 SAS DECLARACION DE RENTA 2021.pdf")</f>
        <v>2621 SAS DECLARACION DE RENTA 2021.pdf</v>
      </c>
    </row>
    <row r="358" spans="1:4">
      <c r="A358" t="str">
        <f>HYPERLINK("#Clientes!A44","2621 sas")</f>
        <v>2621 sas</v>
      </c>
      <c r="B358" t="s">
        <v>910</v>
      </c>
      <c r="C358" t="str">
        <f>HYPERLINK("archivos\cliente\111\estdoenlasitucaion-financiera-26212021-6363e8a5ad0d9.pdf", "estdoenlasitucaion financiera 26212021.pdf")</f>
        <v>estdoenlasitucaion financiera 26212021.pdf</v>
      </c>
    </row>
    <row r="359" spans="1:4">
      <c r="A359" t="str">
        <f>HYPERLINK("#Clientes!A44","2621 sas")</f>
        <v>2621 sas</v>
      </c>
      <c r="B359" t="s">
        <v>911</v>
      </c>
      <c r="C359" t="str">
        <f>HYPERLINK("archivos\cliente\111\firma-alejandra-6363ea1793fca.png", "firma alejandra.PNG")</f>
        <v>firma alejandra.PNG</v>
      </c>
    </row>
    <row r="360" spans="1:4">
      <c r="A360" t="str">
        <f>HYPERLINK("#Clientes!A44","2621 sas")</f>
        <v>2621 sas</v>
      </c>
      <c r="B360" t="s">
        <v>917</v>
      </c>
      <c r="C360" t="str">
        <f>HYPERLINK("archivos\cliente\111\huella-alejandra-correa-6363ea17941a7.jpg", "huella alejandra correa.jpeg")</f>
        <v>huella alejandra correa.jpeg</v>
      </c>
    </row>
    <row r="361" spans="1:4">
      <c r="A361" t="str">
        <f>HYPERLINK("#Clientes!A45","Ányela Gómez")</f>
        <v>Ányela Gómez</v>
      </c>
      <c r="B361" t="s">
        <v>913</v>
      </c>
      <c r="C361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62" spans="1:4">
      <c r="A362" t="str">
        <f>HYPERLINK("#Clientes!A45","Ányela Gómez")</f>
        <v>Ányela Gómez</v>
      </c>
      <c r="B362" t="s">
        <v>907</v>
      </c>
      <c r="C362" t="str">
        <f>HYPERLINK("archivos\cliente\114\t26-referencia-bancaria-2022102109454029819-637baf0d19a73.pdf", "T26_Referencia_Bancaria_2022102109454029819.pdf")</f>
        <v>T26_Referencia_Bancaria_2022102109454029819.pdf</v>
      </c>
    </row>
    <row r="363" spans="1:4">
      <c r="A363" t="str">
        <f>HYPERLINK("#Clientes!A45","Ányela Gómez")</f>
        <v>Ányela Gómez</v>
      </c>
      <c r="B363" t="s">
        <v>914</v>
      </c>
      <c r="C363" t="str">
        <f>HYPERLINK("archivos\cliente\114\cedula-1-637baf48512fc.pdf", "Cedula (1).pdf")</f>
        <v>Cedula (1).pdf</v>
      </c>
    </row>
    <row r="364" spans="1:4">
      <c r="A364" t="str">
        <f>HYPERLINK("#Clientes!A45","Ányela Gómez")</f>
        <v>Ányela Gómez</v>
      </c>
      <c r="B364" t="s">
        <v>915</v>
      </c>
      <c r="C364" t="str">
        <f>HYPERLINK("archivos\cliente\114\referencia-comercial-spi-637baf710c2b2.pdf", "Referencia Comercial SPI.pdf")</f>
        <v>Referencia Comercial SPI.pdf</v>
      </c>
    </row>
    <row r="365" spans="1:4">
      <c r="A365" t="str">
        <f>HYPERLINK("#Clientes!A45","Ányela Gómez")</f>
        <v>Ányela Gómez</v>
      </c>
      <c r="B365" t="s">
        <v>918</v>
      </c>
      <c r="C365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66" spans="1:4">
      <c r="A366" t="str">
        <f>HYPERLINK("#Clientes!A45","Ányela Gómez")</f>
        <v>Ányela Gómez</v>
      </c>
      <c r="B366" t="s">
        <v>919</v>
      </c>
      <c r="C366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67" spans="1:4">
      <c r="A367" t="str">
        <f>HYPERLINK("#Clientes!A45","Ányela Gómez")</f>
        <v>Ányela Gómez</v>
      </c>
      <c r="B367" t="s">
        <v>909</v>
      </c>
      <c r="C367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68" spans="1:4">
      <c r="A368" t="str">
        <f>HYPERLINK("#Clientes!A45","Ányela Gómez")</f>
        <v>Ányela Gómez</v>
      </c>
      <c r="B368" t="s">
        <v>910</v>
      </c>
      <c r="C368" t="str">
        <f>HYPERLINK("archivos\cliente\114\camscanner-09-19-2022-19-13-1-637c0bdd32584.pdf", "CamScanner 09-19-2022 19.13 (1).pdf")</f>
        <v>CamScanner 09-19-2022 19.13 (1).pdf</v>
      </c>
    </row>
    <row r="369" spans="1:4">
      <c r="A369" t="str">
        <f>HYPERLINK("#Clientes!A45","Ányela Gómez")</f>
        <v>Ányela Gómez</v>
      </c>
      <c r="B369" t="s">
        <v>911</v>
      </c>
      <c r="C369" t="str">
        <f>HYPERLINK("archivos\cliente\114\whatsapp-image-2022-11-21-at-6-53-47-pm-637c12d15af4f.jpg", "WhatsApp Image 2022-11-21 at 6.53.47 PM.jpeg")</f>
        <v>WhatsApp Image 2022-11-21 at 6.53.47 PM.jpeg</v>
      </c>
    </row>
    <row r="370" spans="1:4">
      <c r="A370" t="str">
        <f>HYPERLINK("#Clientes!A46","Nury Acuña")</f>
        <v>Nury Acuña</v>
      </c>
      <c r="B370" t="s">
        <v>913</v>
      </c>
      <c r="C370" t="str">
        <f>HYPERLINK("archivos\cliente\115\rut-637c1a974c3ff.pdf", "RUT.pdf")</f>
        <v>RUT.pdf</v>
      </c>
    </row>
    <row r="371" spans="1:4">
      <c r="A371" t="str">
        <f>HYPERLINK("#Clientes!A46","Nury Acuña")</f>
        <v>Nury Acuña</v>
      </c>
      <c r="B371" t="s">
        <v>914</v>
      </c>
      <c r="C371" t="str">
        <f>HYPERLINK("archivos\cliente\115\cedula-patricia-637c1a9e7497d.pdf", "Cedula Patricia.pdf")</f>
        <v>Cedula Patricia.pdf</v>
      </c>
    </row>
    <row r="372" spans="1:4">
      <c r="A372" t="str">
        <f>HYPERLINK("#Clientes!A46","Nury Acuña")</f>
        <v>Nury Acuña</v>
      </c>
      <c r="B372" t="s">
        <v>907</v>
      </c>
      <c r="C372" t="str">
        <f>HYPERLINK("archivos\cliente\115\certificacion-bancaria-637c1aa787c87.pdf", "CERTIFICACION BANCARIA.pdf")</f>
        <v>CERTIFICACION BANCARIA.pdf</v>
      </c>
    </row>
    <row r="373" spans="1:4">
      <c r="A373" t="str">
        <f>HYPERLINK("#Clientes!A46","Nury Acuña")</f>
        <v>Nury Acuña</v>
      </c>
      <c r="B373" t="s">
        <v>915</v>
      </c>
      <c r="C373" t="str">
        <f>HYPERLINK("archivos\cliente\115\certificacion-comercial-1-637c1aedef6ce.pdf", "Certificacion comercial (1).pdf")</f>
        <v>Certificacion comercial (1).pdf</v>
      </c>
    </row>
    <row r="374" spans="1:4">
      <c r="A374" t="str">
        <f>HYPERLINK("#Clientes!A46","Nury Acuña")</f>
        <v>Nury Acuña</v>
      </c>
      <c r="B374" t="s">
        <v>916</v>
      </c>
      <c r="C374" t="str">
        <f>HYPERLINK("archivos\cliente\115\certificacion-comercial-637c1b5b5c9fe.pdf", "Certificacion comercial.pdf")</f>
        <v>Certificacion comercial.pdf</v>
      </c>
    </row>
    <row r="375" spans="1:4">
      <c r="A375" t="str">
        <f>HYPERLINK("#Clientes!A46","Nury Acuña")</f>
        <v>Nury Acuña</v>
      </c>
      <c r="B375" t="s">
        <v>909</v>
      </c>
      <c r="C375" t="str">
        <f>HYPERLINK("archivos\cliente\115\nury-patricia-acuna-rmirez-637c1c0a55242.pdf", "NURY PATRICIA ACUÑA RMIREZ.pdf")</f>
        <v>NURY PATRICIA ACUÑA RMIREZ.pdf</v>
      </c>
    </row>
    <row r="376" spans="1:4">
      <c r="A376" t="str">
        <f>HYPERLINK("#Clientes!A46","Nury Acuña")</f>
        <v>Nury Acuña</v>
      </c>
      <c r="B376" t="s">
        <v>910</v>
      </c>
      <c r="C376" t="str">
        <f>HYPERLINK("archivos\cliente\115\balance-general-a-30-de-agosto-de-2022-637c1c7ca6f3f.pdf", "balance general a 30 de agosto de 2022.pdf")</f>
        <v>balance general a 30 de agosto de 2022.pdf</v>
      </c>
    </row>
    <row r="377" spans="1:4">
      <c r="A377" t="str">
        <f>HYPERLINK("#Clientes!A46","Nury Acuña")</f>
        <v>Nury Acuña</v>
      </c>
      <c r="B377" t="s">
        <v>919</v>
      </c>
      <c r="C377" t="str">
        <f>HYPERLINK("archivos\cliente\115\certificacion-de-producto1279-5-637e243775f07.pdf", "Certificación de producto1279 (5).pdf")</f>
        <v>Certificación de producto1279 (5).pdf</v>
      </c>
    </row>
    <row r="378" spans="1:4">
      <c r="A378" t="str">
        <f>HYPERLINK("#Clientes!A46","Nury Acuña")</f>
        <v>Nury Acuña</v>
      </c>
      <c r="B378" t="s">
        <v>918</v>
      </c>
      <c r="C378" t="str">
        <f>HYPERLINK("archivos\cliente\115\extracto-202210-637e2444442d2.pdf", "extracto_202210.pdf")</f>
        <v>extracto_202210.pdf</v>
      </c>
    </row>
    <row r="379" spans="1:4">
      <c r="A379" t="str">
        <f>HYPERLINK("#Clientes!A46","Nury Acuña")</f>
        <v>Nury Acuña</v>
      </c>
      <c r="B379" t="s">
        <v>911</v>
      </c>
      <c r="C379" t="str">
        <f>HYPERLINK("archivos\cliente\115\patito258-637e27496a795.jpg", "patito258.jpg")</f>
        <v>patito258.jpg</v>
      </c>
    </row>
    <row r="380" spans="1:4">
      <c r="A380" t="str">
        <f>HYPERLINK("#Clientes!A46","Nury Acuña")</f>
        <v>Nury Acuña</v>
      </c>
      <c r="B380" t="s">
        <v>917</v>
      </c>
      <c r="C380" t="str">
        <f>HYPERLINK("archivos\cliente\115\huella-patricia-637e27496aa20.jpg", "HUELLA PATRICIA.jpeg")</f>
        <v>HUELLA PATRICIA.jpeg</v>
      </c>
    </row>
    <row r="381" spans="1:4">
      <c r="A381" t="str">
        <f>HYPERLINK("#Clientes!A47","D19482")</f>
        <v>D19482</v>
      </c>
      <c r="B381" t="s">
        <v>904</v>
      </c>
      <c r="C381" t="str">
        <f>HYPERLINK("archivos\cliente\116\rut-actualizado-637e1fc2cffd2.pdf", "Rut actualizado.pdf")</f>
        <v>Rut actualizado.pdf</v>
      </c>
    </row>
    <row r="382" spans="1:4">
      <c r="A382" t="str">
        <f>HYPERLINK("#Clientes!A47","D19482")</f>
        <v>D19482</v>
      </c>
      <c r="B382" t="s">
        <v>905</v>
      </c>
      <c r="C382" t="str">
        <f>HYPERLINK("archivos\cliente\116\rut-rodrigo-637e1fca12c10.pdf", "Rut rodrigo.pdf")</f>
        <v>Rut rodrigo.pdf</v>
      </c>
    </row>
    <row r="383" spans="1:4">
      <c r="A383" t="str">
        <f>HYPERLINK("#Clientes!A47","D19482")</f>
        <v>D19482</v>
      </c>
      <c r="B383" t="s">
        <v>906</v>
      </c>
      <c r="C383" t="str">
        <f>HYPERLINK("archivos\cliente\116\doc101022-10102022114854-637e1ff77e867.pdf", "DOC101022-10102022114854.pdf")</f>
        <v>DOC101022-10102022114854.pdf</v>
      </c>
    </row>
    <row r="384" spans="1:4">
      <c r="A384" t="str">
        <f>HYPERLINK("#Clientes!A47","D19482")</f>
        <v>D19482</v>
      </c>
      <c r="B384" t="s">
        <v>907</v>
      </c>
      <c r="C384" t="str">
        <f>HYPERLINK("archivos\cliente\116\certificacion-bancaria-con-saldo-637e20e523df6.pdf", "certificación bancaria con saldo.pdf")</f>
        <v>certificación bancaria con saldo.pdf</v>
      </c>
    </row>
    <row r="385" spans="1:4">
      <c r="A385" t="str">
        <f>HYPERLINK("#Clientes!A47","D19482")</f>
        <v>D19482</v>
      </c>
      <c r="B385" t="s">
        <v>908</v>
      </c>
      <c r="C385" t="str">
        <f>HYPERLINK("archivos\cliente\116\certificado-de-existencia-tloen-nov-637e20fbb4f34.pdf", "Certificado de existencia TLÖN Nov.pdf")</f>
        <v>Certificado de existencia TLÖN Nov.pdf</v>
      </c>
    </row>
    <row r="386" spans="1:4">
      <c r="A386" t="str">
        <f>HYPERLINK("#Clientes!A47","D19482")</f>
        <v>D19482</v>
      </c>
      <c r="B386" t="s">
        <v>909</v>
      </c>
      <c r="C386" t="str">
        <f>HYPERLINK("archivos\cliente\116\declaracion-renta-2021-cristian-hernandez-637e215ea4acd.pdf", "DECLARACIÓN RENTA 2021 CRISTIAN HERNANDEZ.pdf")</f>
        <v>DECLARACIÓN RENTA 2021 CRISTIAN HERNANDEZ.pdf</v>
      </c>
    </row>
    <row r="387" spans="1:4">
      <c r="A387" t="str">
        <f>HYPERLINK("#Clientes!A47","D19482")</f>
        <v>D19482</v>
      </c>
      <c r="B387" t="s">
        <v>910</v>
      </c>
      <c r="C387" t="str">
        <f>HYPERLINK("archivos\cliente\116\camscanner-11-22-2022-12-23-637e218850237.pdf", "CamScanner 11-22-2022 12.23.pdf")</f>
        <v>CamScanner 11-22-2022 12.23.pdf</v>
      </c>
    </row>
    <row r="388" spans="1:4">
      <c r="A388" t="str">
        <f>HYPERLINK("#Clientes!A47","D19482")</f>
        <v>D19482</v>
      </c>
      <c r="B388" t="s">
        <v>912</v>
      </c>
      <c r="C388" t="str">
        <f>HYPERLINK("archivos\cliente\116\doc15827920221110161256-1-637e21d535a64.pdf", "doc15827920221110161256 (1).pdf")</f>
        <v>doc15827920221110161256 (1).pdf</v>
      </c>
    </row>
    <row r="389" spans="1:4">
      <c r="A389" t="str">
        <f>HYPERLINK("#Clientes!A47","D19482")</f>
        <v>D19482</v>
      </c>
      <c r="B389" t="s">
        <v>911</v>
      </c>
      <c r="C389" t="str">
        <f>HYPERLINK("archivos\cliente\116\rodrigo-firma-637e26d459083.jpg", "rodrigo firma.jpeg")</f>
        <v>rodrigo firma.jpeg</v>
      </c>
    </row>
    <row r="390" spans="1:4">
      <c r="A390" t="str">
        <f>HYPERLINK("#Clientes!A47","D19482")</f>
        <v>D19482</v>
      </c>
      <c r="B390" t="s">
        <v>917</v>
      </c>
      <c r="C390" t="str">
        <f>HYPERLINK("archivos\cliente\116\rodrigo-huella-637e26d459279.jpg", "rodrigo huella .jpeg")</f>
        <v>rodrigo huella .jpeg</v>
      </c>
    </row>
    <row r="391" spans="1:4">
      <c r="A391" t="str">
        <f>HYPERLINK("#Clientes!A48","Nancy Segura")</f>
        <v>Nancy Segura</v>
      </c>
      <c r="B391" t="s">
        <v>914</v>
      </c>
      <c r="C391" t="str">
        <f>HYPERLINK("archivos\cliente\117\cc-compressed-63852bc3ca6d4.pdf", "cc_compressed.pdf")</f>
        <v>cc_compressed.pdf</v>
      </c>
    </row>
    <row r="392" spans="1:4">
      <c r="A392" t="str">
        <f>HYPERLINK("#Clientes!A48","Nancy Segura")</f>
        <v>Nancy Segura</v>
      </c>
      <c r="B392" t="s">
        <v>913</v>
      </c>
      <c r="C392" t="str">
        <f>HYPERLINK("archivos\cliente\117\doc-20221104-wa0003-63852c51f41e6.pdf", "DOC-20221104-WA0003")</f>
        <v>DOC-20221104-WA0003</v>
      </c>
    </row>
    <row r="393" spans="1:4">
      <c r="A393" t="str">
        <f>HYPERLINK("#Clientes!A48","Nancy Segura")</f>
        <v>Nancy Segura</v>
      </c>
      <c r="B393" t="s">
        <v>907</v>
      </c>
      <c r="C393" t="str">
        <f>HYPERLINK("archivos\cliente\117\referencias-bancarias-2022-11-28-16-50-23-63852db65f1ce.pdf", "Referencias_Bancarias_2022-11-28 16-50-23.pdf")</f>
        <v>Referencias_Bancarias_2022-11-28 16-50-23.pdf</v>
      </c>
    </row>
    <row r="394" spans="1:4">
      <c r="A394" t="str">
        <f>HYPERLINK("#Clientes!A48","Nancy Segura")</f>
        <v>Nancy Segura</v>
      </c>
      <c r="B394" t="s">
        <v>915</v>
      </c>
      <c r="C394" t="str">
        <f>HYPERLINK("archivos\cliente\117\carta-de-referencia-comercial-1-638f854a11fd7.pdf", "Carta-de-referencia-comercial (1).PDF")</f>
        <v>Carta-de-referencia-comercial (1).PDF</v>
      </c>
    </row>
    <row r="395" spans="1:4">
      <c r="A395" t="str">
        <f>HYPERLINK("#Clientes!A48","Nancy Segura")</f>
        <v>Nancy Segura</v>
      </c>
      <c r="B395" t="s">
        <v>911</v>
      </c>
      <c r="C395" t="str">
        <f>HYPERLINK("archivos\cliente\117\img-20221206-wa0006-638f8f5672d46.jpg", "IMG-20221206-WA0006.jpg")</f>
        <v>IMG-20221206-WA0006.jpg</v>
      </c>
    </row>
    <row r="396" spans="1:4">
      <c r="A396" t="str">
        <f>HYPERLINK("#Clientes!A48","Nancy Segura")</f>
        <v>Nancy Segura</v>
      </c>
      <c r="B396" t="s">
        <v>917</v>
      </c>
      <c r="C396" t="str">
        <f>HYPERLINK("archivos\cliente\117\img-20221206-wa0005-638f8f5672f99.jpg", "IMG-20221206-WA0005.jpg")</f>
        <v>IMG-20221206-WA0005.jpg</v>
      </c>
    </row>
    <row r="397" spans="1:4">
      <c r="A397" t="str">
        <f>HYPERLINK("#Clientes!A49","D19470")</f>
        <v>D19470</v>
      </c>
      <c r="B397" t="s">
        <v>904</v>
      </c>
      <c r="C397" t="str">
        <f>HYPERLINK("archivos\cliente\120\rut-enhacore-books-sas-63bdad6c1942a.pdf", "RUT Enhacore Books SAS.pdf")</f>
        <v>RUT Enhacore Books SAS.pdf</v>
      </c>
    </row>
    <row r="398" spans="1:4">
      <c r="A398" t="str">
        <f>HYPERLINK("#Clientes!A49","D19470")</f>
        <v>D19470</v>
      </c>
      <c r="B398" t="s">
        <v>905</v>
      </c>
      <c r="C398" t="str">
        <f>HYPERLINK("archivos\cliente\120\rut-alejandro-enhacore-2022-63bdad9b231ab.pdf", "Rut Alejandro - Enhacore 2022.pdf")</f>
        <v>Rut Alejandro - Enhacore 2022.pdf</v>
      </c>
    </row>
    <row r="399" spans="1:4">
      <c r="A399" t="str">
        <f>HYPERLINK("#Clientes!A49","D19470")</f>
        <v>D19470</v>
      </c>
      <c r="B399" t="s">
        <v>906</v>
      </c>
      <c r="C399" t="str">
        <f>HYPERLINK("archivos\cliente\120\cc-alejandro-herrera-63bdada9f2d10.pdf", "CC_Alejandro_Herrera_.pdf")</f>
        <v>CC_Alejandro_Herrera_.pdf</v>
      </c>
    </row>
    <row r="400" spans="1:4">
      <c r="A400" t="str">
        <f>HYPERLINK("#Clientes!A49","D19470")</f>
        <v>D19470</v>
      </c>
      <c r="B400" t="s">
        <v>908</v>
      </c>
      <c r="C400" t="str">
        <f>HYPERLINK("archivos\cliente\120\sb22630204d4223-63bdae160dc83.pdf", "SB22630204D4223.pdf")</f>
        <v>SB22630204D4223.pdf</v>
      </c>
    </row>
    <row r="401" spans="1:4">
      <c r="A401" t="str">
        <f>HYPERLINK("#Clientes!A49","D19470")</f>
        <v>D19470</v>
      </c>
      <c r="B401" t="s">
        <v>909</v>
      </c>
      <c r="C401" t="str">
        <f>HYPERLINK("archivos\cliente\120\1-declaracion-de-renta-2021-1-63bdaf4aac896.pdf", "1 Declaracion de Renta 2021 (1).pdf")</f>
        <v>1 Declaracion de Renta 2021 (1).pdf</v>
      </c>
    </row>
    <row r="402" spans="1:4">
      <c r="A402" t="str">
        <f>HYPERLINK("#Clientes!A49","D19470")</f>
        <v>D19470</v>
      </c>
      <c r="B402" t="s">
        <v>910</v>
      </c>
      <c r="C402" t="str">
        <f>HYPERLINK("archivos\cliente\120\estados-iniciales-63bdaf76b158a.pdf", "Estados Iniciales .pdf")</f>
        <v>Estados Iniciales .pdf</v>
      </c>
    </row>
    <row r="403" spans="1:4">
      <c r="A403" t="str">
        <f>HYPERLINK("#Clientes!A49","D19470")</f>
        <v>D19470</v>
      </c>
      <c r="B403" t="s">
        <v>911</v>
      </c>
      <c r="C403" t="str">
        <f>HYPERLINK("archivos\cliente\120\alejandro-herrera-prada-black-low-res-63bdafbf8d45a.png", "Alejandro-Herrera-Prada_black_low-res.png")</f>
        <v>Alejandro-Herrera-Prada_black_low-res.png</v>
      </c>
    </row>
    <row r="404" spans="1:4">
      <c r="A404" t="str">
        <f>HYPERLINK("#Clientes!A50","C16047")</f>
        <v>C16047</v>
      </c>
      <c r="B404" t="s">
        <v>913</v>
      </c>
      <c r="C404" t="str">
        <f>HYPERLINK("archivos\cliente\121\rut-savia-63bf24a4913f4.pdf", "RUT-SAVIA.pdf")</f>
        <v>RUT-SAVIA.pdf</v>
      </c>
    </row>
    <row r="405" spans="1:4">
      <c r="A405" t="str">
        <f>HYPERLINK("#Clientes!A50","C16047")</f>
        <v>C16047</v>
      </c>
      <c r="B405" t="s">
        <v>914</v>
      </c>
      <c r="C405" t="str">
        <f>HYPERLINK("archivos\cliente\121\cedula-crs-63c6f63e8796f.jpg", "Cédula CRS.jpeg")</f>
        <v>Cédula CRS.jpeg</v>
      </c>
    </row>
    <row r="406" spans="1:4">
      <c r="A406" t="str">
        <f>HYPERLINK("#Clientes!A50","C16047")</f>
        <v>C16047</v>
      </c>
      <c r="B406" t="s">
        <v>907</v>
      </c>
      <c r="C406" t="str">
        <f>HYPERLINK("archivos\cliente\121\referencia-bancario-bancolombia-63c6f63285a39.pdf", "Referencia Bancario Bancolombia.pdf")</f>
        <v>Referencia Bancario Bancolombia.pdf</v>
      </c>
    </row>
    <row r="407" spans="1:4">
      <c r="A407" t="str">
        <f>HYPERLINK("#Clientes!A50","C16047")</f>
        <v>C16047</v>
      </c>
      <c r="B407" t="s">
        <v>915</v>
      </c>
      <c r="C407" t="str">
        <f>HYPERLINK("archivos\cliente\121\certificacion-comercial-63c6f64fc967f.pdf", "CERTIFICACIÒN COMERCIAL.pdf")</f>
        <v>CERTIFICACIÒN COMERCIAL.pdf</v>
      </c>
    </row>
    <row r="408" spans="1:4">
      <c r="A408" t="str">
        <f>HYPERLINK("#Clientes!A50","C16047")</f>
        <v>C16047</v>
      </c>
      <c r="B408" t="s">
        <v>919</v>
      </c>
      <c r="C408" t="str">
        <f>HYPERLINK("archivos\cliente\121\certificacion-bancaria-davivienda-63c6f65bbac8c.pdf", "Certificación Bancaria DAVIVIENDA.pdf")</f>
        <v>Certificación Bancaria DAVIVIENDA.pdf</v>
      </c>
    </row>
    <row r="409" spans="1:4">
      <c r="A409" t="str">
        <f>HYPERLINK("#Clientes!A50","C16047")</f>
        <v>C16047</v>
      </c>
      <c r="B409" t="s">
        <v>916</v>
      </c>
      <c r="C409" t="str">
        <f>HYPERLINK("archivos\cliente\121\recomencacion-comercial-john-monsalve-63c6f662a89a0.pdf", "Recomencación comercial John Monsalve.pdf")</f>
        <v>Recomencación comercial John Monsalve.pdf</v>
      </c>
    </row>
    <row r="410" spans="1:4">
      <c r="A410" t="str">
        <f>HYPERLINK("#Clientes!A50","C16047")</f>
        <v>C16047</v>
      </c>
      <c r="B410" t="s">
        <v>918</v>
      </c>
      <c r="C410" t="str">
        <f>HYPERLINK("archivos\cliente\121\estados-de-cuenta-e-inversiones-63c72e2e7bfb0.pdf", "Estados de cuenta e inversiones.pdf")</f>
        <v>Estados de cuenta e inversiones.pdf</v>
      </c>
    </row>
    <row r="411" spans="1:4">
      <c r="A411" t="str">
        <f>HYPERLINK("#Clientes!A50","C16047")</f>
        <v>C16047</v>
      </c>
      <c r="B411" t="s">
        <v>910</v>
      </c>
      <c r="C411" t="str">
        <f>HYPERLINK("archivos\cliente\121\escritura-publica-63c72ecef264d.pdf", "Escritura Pública.pdf")</f>
        <v>Escritura Pública.pdf</v>
      </c>
    </row>
    <row r="412" spans="1:4">
      <c r="A412" t="str">
        <f>HYPERLINK("#Clientes!A50","C16047")</f>
        <v>C16047</v>
      </c>
      <c r="B412" t="s">
        <v>911</v>
      </c>
      <c r="C412" t="str">
        <f>HYPERLINK("archivos\cliente\121\firma-crs-63c72fadb212a.jpg", "firma CRS.jpeg")</f>
        <v>firma CRS.jpeg</v>
      </c>
    </row>
    <row r="413" spans="1:4">
      <c r="A413" t="str">
        <f>HYPERLINK("#Clientes!A51","D19493")</f>
        <v>D19493</v>
      </c>
      <c r="B413" t="s">
        <v>904</v>
      </c>
      <c r="C413" t="str">
        <f>HYPERLINK("archivos\cliente\124\rut-verbena-literaria-29-nov-63c70e50c0597.pdf", "RUT Verbena literaria 29 nov.pdf")</f>
        <v>RUT Verbena literaria 29 nov.pdf</v>
      </c>
    </row>
    <row r="414" spans="1:4">
      <c r="A414" t="str">
        <f>HYPERLINK("#Clientes!A51","D19493")</f>
        <v>D19493</v>
      </c>
      <c r="B414" t="s">
        <v>906</v>
      </c>
      <c r="C414" t="str">
        <f>HYPERLINK("archivos\cliente\124\cedula-representante-legal-63c70e549108e.pdf", "Cedula representante legal.pdf")</f>
        <v>Cedula representante legal.pdf</v>
      </c>
    </row>
    <row r="415" spans="1:4">
      <c r="A415" t="str">
        <f>HYPERLINK("#Clientes!A51","D19493")</f>
        <v>D19493</v>
      </c>
      <c r="B415" t="s">
        <v>907</v>
      </c>
      <c r="C415" t="str">
        <f>HYPERLINK("archivos\cliente\124\certificacion-bancaria-63c70e5959e63.pdf", "Certificación bancaria.pdf")</f>
        <v>Certificación bancaria.pdf</v>
      </c>
    </row>
    <row r="416" spans="1:4">
      <c r="A416" t="str">
        <f>HYPERLINK("#Clientes!A51","D19493")</f>
        <v>D19493</v>
      </c>
      <c r="B416" t="s">
        <v>908</v>
      </c>
      <c r="C416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17" spans="1:4">
      <c r="A417" t="str">
        <f>HYPERLINK("#Clientes!A51","D19493")</f>
        <v>D19493</v>
      </c>
      <c r="B417" t="s">
        <v>918</v>
      </c>
      <c r="C417" t="str">
        <f>HYPERLINK("archivos\cliente\124\0-18000008012-verbena-literaria-sas-63c70e86d288d.pdf", "0_18000008012 VERBENA LITERARIA SAS.pdf")</f>
        <v>0_18000008012 VERBENA LITERARIA SAS.pdf</v>
      </c>
    </row>
    <row r="418" spans="1:4">
      <c r="A418" t="str">
        <f>HYPERLINK("#Clientes!A51","D19493")</f>
        <v>D19493</v>
      </c>
      <c r="B418" t="s">
        <v>916</v>
      </c>
      <c r="C418" t="str">
        <f>HYPERLINK("archivos\cliente\124\recomendacion-siglo-63c7215f60731.pdf", "recomendacion siglo.pdf")</f>
        <v>recomendacion siglo.pdf</v>
      </c>
    </row>
    <row r="419" spans="1:4">
      <c r="A419" t="str">
        <f>HYPERLINK("#Clientes!A51","D19493")</f>
        <v>D19493</v>
      </c>
      <c r="B419" t="s">
        <v>909</v>
      </c>
      <c r="C419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20" spans="1:4">
      <c r="A420" t="str">
        <f>HYPERLINK("#Clientes!A51","D19493")</f>
        <v>D19493</v>
      </c>
      <c r="B420" t="s">
        <v>910</v>
      </c>
      <c r="C420" t="str">
        <f>HYPERLINK("archivos\cliente\124\estados-63c73fda88a62.pdf", "estados.pdf")</f>
        <v>estados.pdf</v>
      </c>
    </row>
    <row r="421" spans="1:4">
      <c r="A421" t="str">
        <f>HYPERLINK("#Clientes!A51","D19493")</f>
        <v>D19493</v>
      </c>
      <c r="B421" t="s">
        <v>911</v>
      </c>
      <c r="C421" t="str">
        <f>HYPERLINK("archivos\cliente\124\firma-63c7410b0bf48.png", "firma.png")</f>
        <v>firma.png</v>
      </c>
    </row>
    <row r="422" spans="1:4">
      <c r="A422" t="str">
        <f>HYPERLINK("#Clientes!A52","BROS BOOK SAS")</f>
        <v>BROS BOOK SAS</v>
      </c>
      <c r="B422" t="s">
        <v>904</v>
      </c>
      <c r="C422" t="str">
        <f>HYPERLINK("archivos\cliente\125\rut-bros-book-sas-dic-63c970677032f.pdf", "RUT BROS BOOK SAS DIC.pdf")</f>
        <v>RUT BROS BOOK SAS DIC.pdf</v>
      </c>
    </row>
    <row r="423" spans="1:4">
      <c r="A423" t="str">
        <f>HYPERLINK("#Clientes!A52","BROS BOOK SAS")</f>
        <v>BROS BOOK SAS</v>
      </c>
      <c r="B423" t="s">
        <v>906</v>
      </c>
      <c r="C423" t="str">
        <f>HYPERLINK("archivos\cliente\125\copia-representante-legal-2-63c970797c0bc.pdf", "COPIA REPRESENTANTE LEGAL (2).pdf")</f>
        <v>COPIA REPRESENTANTE LEGAL (2).pdf</v>
      </c>
    </row>
    <row r="424" spans="1:4">
      <c r="A424" t="str">
        <f>HYPERLINK("#Clientes!A52","BROS BOOK SAS")</f>
        <v>BROS BOOK SAS</v>
      </c>
      <c r="B424" t="s">
        <v>907</v>
      </c>
      <c r="C424" t="str">
        <f>HYPERLINK("archivos\cliente\125\certificacion-caja-social-bros-book-63c970860fa0a.pdf", "CERTIFICACION CAJA SOCIAL BROS BOOK.pdf")</f>
        <v>CERTIFICACION CAJA SOCIAL BROS BOOK.pdf</v>
      </c>
    </row>
    <row r="425" spans="1:4">
      <c r="A425" t="str">
        <f>HYPERLINK("#Clientes!A52","BROS BOOK SAS")</f>
        <v>BROS BOOK SAS</v>
      </c>
      <c r="B425" t="s">
        <v>908</v>
      </c>
      <c r="C425" t="str">
        <f>HYPERLINK("archivos\cliente\125\camara-de-comercio-bros-book-enero-2023-63c970a05521a.pdf", "CAMARA DE COMERCIO BROS BOOK ENERO 2023.pdf")</f>
        <v>CAMARA DE COMERCIO BROS BOOK ENERO 2023.pdf</v>
      </c>
    </row>
    <row r="426" spans="1:4">
      <c r="A426" t="str">
        <f>HYPERLINK("#Clientes!A52","BROS BOOK SAS")</f>
        <v>BROS BOOK SAS</v>
      </c>
      <c r="B426" t="s">
        <v>918</v>
      </c>
      <c r="C426" t="str">
        <f>HYPERLINK("archivos\cliente\125\diciembre-2022-63c973b96ca74.pdf", "DICIEMBRE 2022.PDF")</f>
        <v>DICIEMBRE 2022.PDF</v>
      </c>
    </row>
    <row r="427" spans="1:4">
      <c r="A427" t="str">
        <f>HYPERLINK("#Clientes!A52","BROS BOOK SAS")</f>
        <v>BROS BOOK SAS</v>
      </c>
      <c r="B427" t="s">
        <v>912</v>
      </c>
      <c r="C427" t="str">
        <f>HYPERLINK("archivos\cliente\125\certificacion-comercial-bros-book-63c974a3e8d1b.pdf", "Certificacion Comercial Bros Book.pdf")</f>
        <v>Certificacion Comercial Bros Book.pdf</v>
      </c>
    </row>
    <row r="428" spans="1:4">
      <c r="A428" t="str">
        <f>HYPERLINK("#Clientes!A52","BROS BOOK SAS")</f>
        <v>BROS BOOK SAS</v>
      </c>
      <c r="B428" t="s">
        <v>909</v>
      </c>
      <c r="C428" t="str">
        <f>HYPERLINK("archivos\cliente\125\noviembre-2022-63c976eab402b.pdf", "NOVIEMBRE 2022.PDF")</f>
        <v>NOVIEMBRE 2022.PDF</v>
      </c>
    </row>
    <row r="429" spans="1:4">
      <c r="A429" t="str">
        <f>HYPERLINK("#Clientes!A52","BROS BOOK SAS")</f>
        <v>BROS BOOK SAS</v>
      </c>
      <c r="B429" t="s">
        <v>910</v>
      </c>
      <c r="C429" t="str">
        <f>HYPERLINK("archivos\cliente\125\extracto-octubre-2022-63c976f7614f9.pdf", "EXTRACTO OCTUBRE 2022.PDF")</f>
        <v>EXTRACTO OCTUBRE 2022.PDF</v>
      </c>
    </row>
    <row r="430" spans="1:4">
      <c r="A430" t="str">
        <f>HYPERLINK("#Clientes!A52","BROS BOOK SAS")</f>
        <v>BROS BOOK SAS</v>
      </c>
      <c r="B430" t="s">
        <v>911</v>
      </c>
      <c r="C430" t="str">
        <f>HYPERLINK("archivos\cliente\125\documentos-escaneados-63c97982d1d7c.pdf", "Documentos escaneados.pdf")</f>
        <v>Documentos escaneados.pdf</v>
      </c>
    </row>
    <row r="431" spans="1:4">
      <c r="A431" t="str">
        <f>HYPERLINK("#Clientes!A53","Sebastian Zuluaga")</f>
        <v>Sebastian Zuluaga</v>
      </c>
      <c r="B431" t="s">
        <v>913</v>
      </c>
      <c r="C431" t="str">
        <f>HYPERLINK("archivos\cliente\126\rut-alamo-libreria-63cab158b7923.pdf", "Rut Alamo libreria.pdf")</f>
        <v>Rut Alamo libreria.pdf</v>
      </c>
    </row>
    <row r="432" spans="1:4">
      <c r="A432" t="str">
        <f>HYPERLINK("#Clientes!A53","Sebastian Zuluaga")</f>
        <v>Sebastian Zuluaga</v>
      </c>
      <c r="B432" t="s">
        <v>914</v>
      </c>
      <c r="C432" t="str">
        <f>HYPERLINK("archivos\cliente\126\copia-de-b-cedula-63cab1869232a.pdf", "Copia de b.Cedula.pdf")</f>
        <v>Copia de b.Cedula.pdf</v>
      </c>
    </row>
    <row r="433" spans="1:4">
      <c r="A433" t="str">
        <f>HYPERLINK("#Clientes!A53","Sebastian Zuluaga")</f>
        <v>Sebastian Zuluaga</v>
      </c>
      <c r="B433" t="s">
        <v>907</v>
      </c>
      <c r="C433" t="str">
        <f>HYPERLINK("archivos\cliente\126\certificacion-bancaria-63cab1caa5605.pdf", "Certificación bancaria.pdf")</f>
        <v>Certificación bancaria.pdf</v>
      </c>
    </row>
    <row r="434" spans="1:4">
      <c r="A434" t="str">
        <f>HYPERLINK("#Clientes!A53","Sebastian Zuluaga")</f>
        <v>Sebastian Zuluaga</v>
      </c>
      <c r="B434" t="s">
        <v>915</v>
      </c>
      <c r="C434" t="str">
        <f>HYPERLINK("archivos\cliente\126\referencia-libelula-63cab1d781673.pdf", "Referencia Libelula.pdf")</f>
        <v>Referencia Libelula.pdf</v>
      </c>
    </row>
    <row r="435" spans="1:4">
      <c r="A435" t="str">
        <f>HYPERLINK("#Clientes!A53","Sebastian Zuluaga")</f>
        <v>Sebastian Zuluaga</v>
      </c>
      <c r="B435" t="s">
        <v>909</v>
      </c>
      <c r="C435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36" spans="1:4">
      <c r="A436" t="str">
        <f>HYPERLINK("#Clientes!A53","Sebastian Zuluaga")</f>
        <v>Sebastian Zuluaga</v>
      </c>
      <c r="B436" t="s">
        <v>916</v>
      </c>
      <c r="C436" t="str">
        <f>HYPERLINK("archivos\cliente\126\referencia-comercializadora-keops-63cab3e02fb9f.pdf", "Referencia Comercializadora Keop's.pdf")</f>
        <v>Referencia Comercializadora Keop's.pdf</v>
      </c>
    </row>
    <row r="437" spans="1:4">
      <c r="A437" t="str">
        <f>HYPERLINK("#Clientes!A53","Sebastian Zuluaga")</f>
        <v>Sebastian Zuluaga</v>
      </c>
      <c r="B437" t="s">
        <v>910</v>
      </c>
      <c r="C437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38" spans="1:4">
      <c r="A438" t="str">
        <f>HYPERLINK("#Clientes!A53","Sebastian Zuluaga")</f>
        <v>Sebastian Zuluaga</v>
      </c>
      <c r="B438" t="s">
        <v>918</v>
      </c>
      <c r="C438" t="str">
        <f>HYPERLINK("archivos\cliente\126\extracto-202212-cuenta-de-ahorros-8433-63cab44a79f5c.pdf", "extracto_202212_cuenta_de_ahorros_8433.pdf")</f>
        <v>extracto_202212_cuenta_de_ahorros_8433.pdf</v>
      </c>
    </row>
    <row r="439" spans="1:4">
      <c r="A439" t="str">
        <f>HYPERLINK("#Clientes!A53","Sebastian Zuluaga")</f>
        <v>Sebastian Zuluaga</v>
      </c>
      <c r="B439" t="s">
        <v>919</v>
      </c>
      <c r="C439" t="str">
        <f>HYPERLINK("archivos\cliente\126\extracto-davivienda-63cab455f0b41.pdf", "Extracto Davivienda.pdf")</f>
        <v>Extracto Davivienda.pdf</v>
      </c>
    </row>
    <row r="440" spans="1:4">
      <c r="A440" t="str">
        <f>HYPERLINK("#Clientes!A53","Sebastian Zuluaga")</f>
        <v>Sebastian Zuluaga</v>
      </c>
      <c r="B440" t="s">
        <v>911</v>
      </c>
      <c r="C440" t="str">
        <f>HYPERLINK("archivos\cliente\126\firm1-63cab863496ba.pdf", "Firm1.pdf")</f>
        <v>Firm1.pdf</v>
      </c>
    </row>
    <row r="441" spans="1:4">
      <c r="A441" t="str">
        <f>HYPERLINK("#Clientes!A53","Sebastian Zuluaga")</f>
        <v>Sebastian Zuluaga</v>
      </c>
      <c r="B441" t="s">
        <v>917</v>
      </c>
      <c r="C441" t="str">
        <f>HYPERLINK("archivos\cliente\126\huella-63cab86349c63.pdf", "Huella.pdf")</f>
        <v>Huella.pdf</v>
      </c>
    </row>
    <row r="442" spans="1:4">
      <c r="A442" t="str">
        <f>HYPERLINK("#Clientes!A54","ENTRE LÍNEAS LIBRERÍA")</f>
        <v>ENTRE LÍNEAS LIBRERÍA</v>
      </c>
      <c r="B442" t="s">
        <v>904</v>
      </c>
      <c r="C442" t="str">
        <f>HYPERLINK("archivos\cliente\127\rut-sel-noviembre-de-2022-63cec17ae2ae6.pdf", "Rut Sel noviembre de 2022.pdf")</f>
        <v>Rut Sel noviembre de 2022.pdf</v>
      </c>
    </row>
    <row r="443" spans="1:4">
      <c r="A443" t="str">
        <f>HYPERLINK("#Clientes!A54","ENTRE LÍNEAS LIBRERÍA")</f>
        <v>ENTRE LÍNEAS LIBRERÍA</v>
      </c>
      <c r="B443" t="s">
        <v>906</v>
      </c>
      <c r="C443" t="str">
        <f>HYPERLINK("archivos\cliente\127\cedula-lina-1-63cec21987bab.jpg", "CEDULA LINA (1).jpg")</f>
        <v>CEDULA LINA (1).jpg</v>
      </c>
    </row>
    <row r="444" spans="1:4">
      <c r="A444" t="str">
        <f>HYPERLINK("#Clientes!A54","ENTRE LÍNEAS LIBRERÍA")</f>
        <v>ENTRE LÍNEAS LIBRERÍA</v>
      </c>
      <c r="B444" t="s">
        <v>907</v>
      </c>
      <c r="C444" t="str">
        <f>HYPERLINK("archivos\cliente\127\certificacion-bancaria-sel-julio-de-2021-63cec295a0f3d.pdf", "Certificación bancaria Sel Julio de 2021.pdf")</f>
        <v>Certificación bancaria Sel Julio de 2021.pdf</v>
      </c>
    </row>
    <row r="445" spans="1:4">
      <c r="A445" t="str">
        <f>HYPERLINK("#Clientes!A54","ENTRE LÍNEAS LIBRERÍA")</f>
        <v>ENTRE LÍNEAS LIBRERÍA</v>
      </c>
      <c r="B445" t="s">
        <v>908</v>
      </c>
      <c r="C445" t="str">
        <f>HYPERLINK("archivos\cliente\127\certificado-de-existencia-sel-nov-21-de-2022-63cec2aca016c.pdf", "Certificado de existencia sel nov 21 de 2022.pdf")</f>
        <v>Certificado de existencia sel nov 21 de 2022.pdf</v>
      </c>
    </row>
    <row r="446" spans="1:4">
      <c r="A446" t="str">
        <f>HYPERLINK("#Clientes!A54","ENTRE LÍNEAS LIBRERÍA")</f>
        <v>ENTRE LÍNEAS LIBRERÍA</v>
      </c>
      <c r="B446" t="s">
        <v>912</v>
      </c>
      <c r="C446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47" spans="1:4">
      <c r="A447" t="str">
        <f>HYPERLINK("#Clientes!A54","ENTRE LÍNEAS LIBRERÍA")</f>
        <v>ENTRE LÍNEAS LIBRERÍA</v>
      </c>
      <c r="B447" t="s">
        <v>905</v>
      </c>
      <c r="C447" t="str">
        <f>HYPERLINK("archivos\cliente\127\rut-lina-63d405c76a508.pdf", "rut LINA.pdf")</f>
        <v>rut LINA.pdf</v>
      </c>
    </row>
    <row r="448" spans="1:4">
      <c r="A448" t="str">
        <f>HYPERLINK("#Clientes!A54","ENTRE LÍNEAS LIBRERÍA")</f>
        <v>ENTRE LÍNEAS LIBRERÍA</v>
      </c>
      <c r="B448" t="s">
        <v>909</v>
      </c>
      <c r="C448" t="str">
        <f>HYPERLINK("archivos\cliente\127\declaracion-de-renta-sel-2021-63d405dc66cdf.pdf", "declaracion de renta sel 2021.pdf")</f>
        <v>declaracion de renta sel 2021.pdf</v>
      </c>
    </row>
    <row r="449" spans="1:4">
      <c r="A449" t="str">
        <f>HYPERLINK("#Clientes!A54","ENTRE LÍNEAS LIBRERÍA")</f>
        <v>ENTRE LÍNEAS LIBRERÍA</v>
      </c>
      <c r="B449" t="s">
        <v>910</v>
      </c>
      <c r="C449" t="str">
        <f>HYPERLINK("archivos\cliente\127\conjunto-estados-sel-2021-63d405e495b0e.pdf", "CONJUNTO ESTADOS SEL 2021.pdf")</f>
        <v>CONJUNTO ESTADOS SEL 2021.pdf</v>
      </c>
    </row>
    <row r="450" spans="1:4">
      <c r="A450" t="str">
        <f>HYPERLINK("#Clientes!A54","ENTRE LÍNEAS LIBRERÍA")</f>
        <v>ENTRE LÍNEAS LIBRERÍA</v>
      </c>
      <c r="B450" t="s">
        <v>916</v>
      </c>
      <c r="C450" t="str">
        <f>HYPERLINK("archivos\cliente\127\referencia-comercial-urano-noviembre-de-2022-63d405f992b82.pdf", "Referencia comercial Urano noviembre de 2022.pdf")</f>
        <v>Referencia comercial Urano noviembre de 2022.pdf</v>
      </c>
    </row>
    <row r="451" spans="1:4">
      <c r="A451" t="str">
        <f>HYPERLINK("#Clientes!A54","ENTRE LÍNEAS LIBRERÍA")</f>
        <v>ENTRE LÍNEAS LIBRERÍA</v>
      </c>
      <c r="B451" t="s">
        <v>911</v>
      </c>
      <c r="C451" t="str">
        <f>HYPERLINK("archivos\cliente\127\lina-63d407caa6714.jpg", "lina.jpg")</f>
        <v>lina.jpg</v>
      </c>
    </row>
    <row r="452" spans="1:4">
      <c r="A452" t="str">
        <f>HYPERLINK("#Clientes!A55","PROSA DEL MUNDO ESPACIO EDUCATIVO Y CULTURAL - LIBRERÍA")</f>
        <v>PROSA DEL MUNDO ESPACIO EDUCATIVO Y CULTURAL - LIBRERÍA</v>
      </c>
      <c r="B452" t="s">
        <v>904</v>
      </c>
      <c r="C452" t="str">
        <f>HYPERLINK("archivos\cliente\131\rut-prosa-sas-63dbd60ed1e86.pdf", "RUT PROSA SAS.pdf")</f>
        <v>RUT PROSA SAS.pdf</v>
      </c>
    </row>
    <row r="453" spans="1:4">
      <c r="A453" t="str">
        <f>HYPERLINK("#Clientes!A55","PROSA DEL MUNDO ESPACIO EDUCATIVO Y CULTURAL - LIBRERÍA")</f>
        <v>PROSA DEL MUNDO ESPACIO EDUCATIVO Y CULTURAL - LIBRERÍA</v>
      </c>
      <c r="B453" t="s">
        <v>905</v>
      </c>
      <c r="C453" t="str">
        <f>HYPERLINK("archivos\cliente\131\paola-roa-1-63dbd64fbdea6.pdf", "Paola Roa (1).pdf")</f>
        <v>Paola Roa (1).pdf</v>
      </c>
    </row>
    <row r="454" spans="1:4">
      <c r="A454" t="str">
        <f>HYPERLINK("#Clientes!A55","PROSA DEL MUNDO ESPACIO EDUCATIVO Y CULTURAL - LIBRERÍA")</f>
        <v>PROSA DEL MUNDO ESPACIO EDUCATIVO Y CULTURAL - LIBRERÍA</v>
      </c>
      <c r="B454" t="s">
        <v>906</v>
      </c>
      <c r="C454" t="str">
        <f>HYPERLINK("archivos\cliente\131\cedula-paola-1-63dbd67365495.pdf", "Cédula Paola (1).pdf")</f>
        <v>Cédula Paola (1).pdf</v>
      </c>
    </row>
    <row r="455" spans="1:4">
      <c r="A455" t="str">
        <f>HYPERLINK("#Clientes!A55","PROSA DEL MUNDO ESPACIO EDUCATIVO Y CULTURAL - LIBRERÍA")</f>
        <v>PROSA DEL MUNDO ESPACIO EDUCATIVO Y CULTURAL - LIBRERÍA</v>
      </c>
      <c r="B455" t="s">
        <v>907</v>
      </c>
      <c r="C455" t="str">
        <f>HYPERLINK("archivos\cliente\131\referencia-bancaria-depositos-espa-ol-63dbd6961a8ba.pdf", "REFERENCIA BANCARIA DEPOSITOS - Espa_ol.pdf")</f>
        <v>REFERENCIA BANCARIA DEPOSITOS - Espa_ol.pdf</v>
      </c>
    </row>
    <row r="456" spans="1:4">
      <c r="A456" t="str">
        <f>HYPERLINK("#Clientes!A55","PROSA DEL MUNDO ESPACIO EDUCATIVO Y CULTURAL - LIBRERÍA")</f>
        <v>PROSA DEL MUNDO ESPACIO EDUCATIVO Y CULTURAL - LIBRERÍA</v>
      </c>
      <c r="B456" t="s">
        <v>912</v>
      </c>
      <c r="C456" t="str">
        <f>HYPERLINK("archivos\cliente\131\referencia-comercial-prosa-del-mundo-63dbd6c80210a.pdf", "Referencia Comercial Prosa del mundo.pdf")</f>
        <v>Referencia Comercial Prosa del mundo.pdf</v>
      </c>
    </row>
    <row r="457" spans="1:4">
      <c r="A457" t="str">
        <f>HYPERLINK("#Clientes!A55","PROSA DEL MUNDO ESPACIO EDUCATIVO Y CULTURAL - LIBRERÍA")</f>
        <v>PROSA DEL MUNDO ESPACIO EDUCATIVO Y CULTURAL - LIBRERÍA</v>
      </c>
      <c r="B457" t="s">
        <v>908</v>
      </c>
      <c r="C457" t="str">
        <f>HYPERLINK("archivos\cliente\131\sa23166198b9785-2-63dbd72a2e6a2.pdf", "SA23166198B9785 (2).pdf")</f>
        <v>SA23166198B9785 (2).pdf</v>
      </c>
    </row>
    <row r="458" spans="1:4">
      <c r="A458" t="str">
        <f>HYPERLINK("#Clientes!A55","PROSA DEL MUNDO ESPACIO EDUCATIVO Y CULTURAL - LIBRERÍA")</f>
        <v>PROSA DEL MUNDO ESPACIO EDUCATIVO Y CULTURAL - LIBRERÍA</v>
      </c>
      <c r="B458" t="s">
        <v>909</v>
      </c>
      <c r="C458" t="str">
        <f>HYPERLINK("archivos\cliente\131\balance-incial-o-de-apertura-63dbd776d5a6a.pdf", "Balance Incial o de apertura.pdf")</f>
        <v>Balance Incial o de apertura.pdf</v>
      </c>
    </row>
    <row r="459" spans="1:4">
      <c r="A459" t="str">
        <f>HYPERLINK("#Clientes!A55","PROSA DEL MUNDO ESPACIO EDUCATIVO Y CULTURAL - LIBRERÍA")</f>
        <v>PROSA DEL MUNDO ESPACIO EDUCATIVO Y CULTURAL - LIBRERÍA</v>
      </c>
      <c r="B459" t="s">
        <v>916</v>
      </c>
      <c r="C459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60" spans="1:4">
      <c r="A460" t="str">
        <f>HYPERLINK("#Clientes!A55","PROSA DEL MUNDO ESPACIO EDUCATIVO Y CULTURAL - LIBRERÍA")</f>
        <v>PROSA DEL MUNDO ESPACIO EDUCATIVO Y CULTURAL - LIBRERÍA</v>
      </c>
      <c r="B460" t="s">
        <v>910</v>
      </c>
      <c r="C460" t="str">
        <f>HYPERLINK("archivos\cliente\131\balance-paola-roa-2022-1-63dbd8838d78a.pdf", "BALANCE PAOLA ROA 2022-1.pdf")</f>
        <v>BALANCE PAOLA ROA 2022-1.pdf</v>
      </c>
    </row>
    <row r="461" spans="1:4">
      <c r="A461" t="str">
        <f>HYPERLINK("#Clientes!A55","PROSA DEL MUNDO ESPACIO EDUCATIVO Y CULTURAL - LIBRERÍA")</f>
        <v>PROSA DEL MUNDO ESPACIO EDUCATIVO Y CULTURAL - LIBRERÍA</v>
      </c>
      <c r="B461" t="s">
        <v>911</v>
      </c>
      <c r="C461" t="str">
        <f>HYPERLINK("archivos\cliente\131\firma-pao-63dbd8bd5e541.png", "firma pao.png")</f>
        <v>firma pao.png</v>
      </c>
    </row>
    <row r="462" spans="1:4">
      <c r="A462" t="str">
        <f>HYPERLINK("#Clientes!A56","TEATRO NACIONAL")</f>
        <v>TEATRO NACIONAL</v>
      </c>
      <c r="B462" t="s">
        <v>904</v>
      </c>
      <c r="C462" t="str">
        <f>HYPERLINK("archivos\cliente\133\rut-teatro-nacional30112022-1-63e1827f5c85f.pdf", "RUT TEATRO NACIONAL30112022 (1).pdf")</f>
        <v>RUT TEATRO NACIONAL30112022 (1).pdf</v>
      </c>
    </row>
    <row r="463" spans="1:4">
      <c r="A463" t="str">
        <f>HYPERLINK("#Clientes!A56","TEATRO NACIONAL")</f>
        <v>TEATRO NACIONAL</v>
      </c>
      <c r="B463" t="s">
        <v>906</v>
      </c>
      <c r="C463" t="str">
        <f>HYPERLINK("archivos\cliente\133\cedula-enrique-velez-1-63e18288ca189.png", "CEDULA ENRIQUE VELEZ (1).png")</f>
        <v>CEDULA ENRIQUE VELEZ (1).png</v>
      </c>
    </row>
    <row r="464" spans="1:4">
      <c r="A464" t="str">
        <f>HYPERLINK("#Clientes!A56","TEATRO NACIONAL")</f>
        <v>TEATRO NACIONAL</v>
      </c>
      <c r="B464" t="s">
        <v>909</v>
      </c>
      <c r="C464" t="str">
        <f>HYPERLINK("archivos\cliente\133\declaracion-de-renta-2021-1-63e1849a4f30e.pdf", "DECLARACION DE RENTA 2021 (1).pdf")</f>
        <v>DECLARACION DE RENTA 2021 (1).pdf</v>
      </c>
    </row>
    <row r="465" spans="1:4">
      <c r="A465" t="str">
        <f>HYPERLINK("#Clientes!A56","TEATRO NACIONAL")</f>
        <v>TEATRO NACIONAL</v>
      </c>
      <c r="B465" t="s">
        <v>908</v>
      </c>
      <c r="C465" t="str">
        <f>HYPERLINK("archivos\cliente\133\camara-y-comercio-teatro-nacional-1-63e184dd45cd9.pdf", "CAMARA Y COMERCIO TEATRO NACIONAL-1.pdf")</f>
        <v>CAMARA Y COMERCIO TEATRO NACIONAL-1.pdf</v>
      </c>
    </row>
    <row r="466" spans="1:4">
      <c r="A466" t="str">
        <f>HYPERLINK("#Clientes!A56","TEATRO NACIONAL")</f>
        <v>TEATRO NACIONAL</v>
      </c>
      <c r="B466" t="s">
        <v>910</v>
      </c>
      <c r="C466" t="str">
        <f>HYPERLINK("archivos\cliente\133\estados-financieros-2021-2-compressed-63e1850baacd8.pdf", "ESTADOS FINANCIEROS 2021 (2)_compressed.pdf")</f>
        <v>ESTADOS FINANCIEROS 2021 (2)_compressed.pdf</v>
      </c>
    </row>
    <row r="467" spans="1:4">
      <c r="A467" t="str">
        <f>HYPERLINK("#Clientes!A56","TEATRO NACIONAL")</f>
        <v>TEATRO NACIONAL</v>
      </c>
      <c r="B467" t="s">
        <v>911</v>
      </c>
      <c r="C467" t="str">
        <f>HYPERLINK("archivos\cliente\133\firma-63e3db0cb8f9c.pdf", "firma.pdf")</f>
        <v>firma.pdf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Sonia Hurtado" display="Sonia Hurtado"/>
    <hyperlink ref="C283" r:id="rId_hyperlink_564" tooltip="WhatsApp Image 2022-09-28 at 7.33.37 AM.jpeg" display="WhatsApp Image 2022-09-28 at 7.33.37 AM.jpeg"/>
    <hyperlink ref="A284" r:id="rId_hyperlink_565" tooltip="Sonia Hurtado" display="Sonia Hurtado"/>
    <hyperlink ref="C284" r:id="rId_hyperlink_566" tooltip="WhatsApp Image 2022-09-28 at 7.33.36 AM.jpeg" display="WhatsApp Image 2022-09-28 at 7.33.36 AM.jpeg"/>
    <hyperlink ref="A285" r:id="rId_hyperlink_567" tooltip="Sonia Hurtado" display="Sonia Hurtado"/>
    <hyperlink ref="C285" r:id="rId_hyperlink_568" tooltip="WhatsApp Image 2022-09-28 at 7.38.06 AM.jpeg" display="WhatsApp Image 2022-09-28 at 7.38.06 AM.jpeg"/>
    <hyperlink ref="A286" r:id="rId_hyperlink_569" tooltip="Sonia Hurtado" display="Sonia Hurtado"/>
    <hyperlink ref="C286" r:id="rId_hyperlink_570" tooltip="WhatsApp Image 2022-09-28 at 7.39.26 AM.jpeg" display="WhatsApp Image 2022-09-28 at 7.39.26 AM.jpeg"/>
    <hyperlink ref="A287" r:id="rId_hyperlink_571" tooltip="Sonia Hurtado" display="Sonia Hurtado"/>
    <hyperlink ref="C287" r:id="rId_hyperlink_572" tooltip="CamScanner 09-28-2022 15.45.pdf" display="CamScanner 09-28-2022 15.45.pdf"/>
    <hyperlink ref="A288" r:id="rId_hyperlink_573" tooltip="Sonia Hurtado" display="Sonia Hurtado"/>
    <hyperlink ref="C288" r:id="rId_hyperlink_574" tooltip="WhatsApp Image 2022-09-28 at 4.22.53 PM.jpeg" display="WhatsApp Image 2022-09-28 at 4.22.53 PM.jpeg"/>
    <hyperlink ref="A289" r:id="rId_hyperlink_575" tooltip="Paola Roa" display="Paola Roa"/>
    <hyperlink ref="C289" r:id="rId_hyperlink_576" tooltip="Rut.pdf" display="Rut.pdf"/>
    <hyperlink ref="A290" r:id="rId_hyperlink_577" tooltip="Paola Roa" display="Paola Roa"/>
    <hyperlink ref="C290" r:id="rId_hyperlink_578" tooltip="Cédula Paola (1).pdf" display="Cédula Paola (1).pdf"/>
    <hyperlink ref="A291" r:id="rId_hyperlink_579" tooltip="Paola Roa" display="Paola Roa"/>
    <hyperlink ref="C291" r:id="rId_hyperlink_580" tooltip="Referencia Bancaria.pdf" display="Referencia Bancaria.pdf"/>
    <hyperlink ref="A292" r:id="rId_hyperlink_581" tooltip="Paola Roa" display="Paola Roa"/>
    <hyperlink ref="C292" r:id="rId_hyperlink_582" tooltip="ROA URREGO PAOLA ISABEL - PROSA DEL MUNDO ESPACIO EDU.pdf" display="ROA URREGO PAOLA ISABEL - PROSA DEL MUNDO ESPACIO EDU.pdf"/>
    <hyperlink ref="A293" r:id="rId_hyperlink_583" tooltip="Paola Roa" display="Paola Roa"/>
    <hyperlink ref="C293" r:id="rId_hyperlink_584" tooltip="Extracto_198003571_202206_CTA_AHORROS_6198.pdf" display="Extracto_198003571_202206_CTA_AHORROS_6198.pdf"/>
    <hyperlink ref="A294" r:id="rId_hyperlink_585" tooltip="Paola Roa" display="Paola Roa"/>
    <hyperlink ref="C294" r:id="rId_hyperlink_586" tooltip="Rta año 2021 (1).pdf" display="Rta año 2021 (1).pdf"/>
    <hyperlink ref="A295" r:id="rId_hyperlink_587" tooltip="Paola Roa" display="Paola Roa"/>
    <hyperlink ref="C295" r:id="rId_hyperlink_588" tooltip="BALANCE PAOLA ROA 2021.pdf" display="BALANCE PAOLA ROA 2021.pdf"/>
    <hyperlink ref="A296" r:id="rId_hyperlink_589" tooltip="Paola Roa" display="Paola Roa"/>
    <hyperlink ref="C296" r:id="rId_hyperlink_590" tooltip="firma.jpg" display="firma.jpg"/>
    <hyperlink ref="A297" r:id="rId_hyperlink_591" tooltip="Prólogo" display="Prólogo"/>
    <hyperlink ref="C297" r:id="rId_hyperlink_592" tooltip="RUT agosto 22.pdf" display="RUT agosto 22.pdf"/>
    <hyperlink ref="A298" r:id="rId_hyperlink_593" tooltip="Prólogo" display="Prólogo"/>
    <hyperlink ref="C298" r:id="rId_hyperlink_594" tooltip="Cédula M. Lleras.pdf" display="Cédula M. Lleras.pdf"/>
    <hyperlink ref="A299" r:id="rId_hyperlink_595" tooltip="Prólogo" display="Prólogo"/>
    <hyperlink ref="C299" r:id="rId_hyperlink_596" tooltip="Certificado de Existencia.pdf" display="Certificado de Existencia.pdf"/>
    <hyperlink ref="A300" r:id="rId_hyperlink_597" tooltip="Prólogo" display="Prólogo"/>
    <hyperlink ref="C300" r:id="rId_hyperlink_598" tooltip="Renta2021.pdf" display="Renta2021.pdf"/>
    <hyperlink ref="A301" r:id="rId_hyperlink_599" tooltip="Prólogo" display="Prólogo"/>
    <hyperlink ref="C301" r:id="rId_hyperlink_600" tooltip="Estados Financieros 2022_compressed.pdf" display="Estados Financieros 2022_compressed.pdf"/>
    <hyperlink ref="A302" r:id="rId_hyperlink_601" tooltip="Prólogo" display="Prólogo"/>
    <hyperlink ref="C302" r:id="rId_hyperlink_602" tooltip="Certificado bancario Itaú noviembre.pdf" display="Certificado bancario Itaú noviembre.pdf"/>
    <hyperlink ref="A303" r:id="rId_hyperlink_603" tooltip="Prólogo" display="Prólogo"/>
    <hyperlink ref="C303" r:id="rId_hyperlink_604" tooltip="Firma JML.jpg" display="Firma JML.jpg"/>
    <hyperlink ref="A304" r:id="rId_hyperlink_605" tooltip="Prólogo" display="Prólogo"/>
    <hyperlink ref="C304" r:id="rId_hyperlink_606" tooltip="Huella.jpg" display="Huella.jpg"/>
    <hyperlink ref="A305" r:id="rId_hyperlink_607" tooltip="Alejandra Quintero" display="Alejandra Quintero"/>
    <hyperlink ref="C305" r:id="rId_hyperlink_608" tooltip="2022 05 08 RUT.pdf" display="2022 05 08 RUT.pdf"/>
    <hyperlink ref="A306" r:id="rId_hyperlink_609" tooltip="Alejandra Quintero" display="Alejandra Quintero"/>
    <hyperlink ref="C306" r:id="rId_hyperlink_610" tooltip="Cédula AMQR.pdf" display="Cédula AMQR.pdf"/>
    <hyperlink ref="A307" r:id="rId_hyperlink_611" tooltip="Alejandra Quintero" display="Alejandra Quintero"/>
    <hyperlink ref="C307" r:id="rId_hyperlink_612" tooltip="2022 Certificado bancario.pdf" display="2022 Certificado bancario.pdf"/>
    <hyperlink ref="A308" r:id="rId_hyperlink_613" tooltip="Alejandra Quintero" display="Alejandra Quintero"/>
    <hyperlink ref="C308" r:id="rId_hyperlink_614" tooltip="Renta 2021 Alejandra Quintero 2117674408498(1).pdf" display="Renta 2021 Alejandra Quintero 2117674408498(1).pdf"/>
    <hyperlink ref="A309" r:id="rId_hyperlink_615" tooltip="Alejandra Quintero" display="Alejandra Quintero"/>
    <hyperlink ref="C309" r:id="rId_hyperlink_616" tooltip="Carta Taschen.pdf" display="Carta Taschen.pdf"/>
    <hyperlink ref="A310" r:id="rId_hyperlink_617" tooltip="Alejandra Quintero" display="Alejandra Quintero"/>
    <hyperlink ref="C310" r:id="rId_hyperlink_618" tooltip="Firma.png" display="Firma.png"/>
    <hyperlink ref="A311" r:id="rId_hyperlink_619" tooltip="Alejandra Quintero" display="Alejandra Quintero"/>
    <hyperlink ref="C311" r:id="rId_hyperlink_620" tooltip="Huella digital Alejandra.jpg" display="Huella digital Alejandra.jpg"/>
    <hyperlink ref="A312" r:id="rId_hyperlink_621" tooltip="ASOCIACION DE AMIGOS DEL MUSEO NACIONAL" display="ASOCIACION DE AMIGOS DEL MUSEO NACIONAL"/>
    <hyperlink ref="C312" r:id="rId_hyperlink_622" tooltip="RUT.pdf" display="RUT.pdf"/>
    <hyperlink ref="A313" r:id="rId_hyperlink_623" tooltip="ASOCIACION DE AMIGOS DEL MUSEO NACIONAL" display="ASOCIACION DE AMIGOS DEL MUSEO NACIONAL"/>
    <hyperlink ref="C313" r:id="rId_hyperlink_624" tooltip="Rut Holguin.pdf" display="Rut Holguin.pdf"/>
    <hyperlink ref="A314" r:id="rId_hyperlink_625" tooltip="ASOCIACION DE AMIGOS DEL MUSEO NACIONAL" display="ASOCIACION DE AMIGOS DEL MUSEO NACIONAL"/>
    <hyperlink ref="C314" r:id="rId_hyperlink_626" tooltip="Cedula de ciudadania RLegal Mdla.pdf" display="Cedula de ciudadania RLegal Mdla.pdf"/>
    <hyperlink ref="A315" r:id="rId_hyperlink_627" tooltip="ASOCIACION DE AMIGOS DEL MUSEO NACIONAL" display="ASOCIACION DE AMIGOS DEL MUSEO NACIONAL"/>
    <hyperlink ref="C315" r:id="rId_hyperlink_628" tooltip="Itau 8530.pdf" display="Itau 8530.pdf"/>
    <hyperlink ref="A316" r:id="rId_hyperlink_629" tooltip="ASOCIACION DE AMIGOS DEL MUSEO NACIONAL" display="ASOCIACION DE AMIGOS DEL MUSEO NACIONAL"/>
    <hyperlink ref="C316" r:id="rId_hyperlink_630" tooltip="Camara de comercio sept 19.pdf" display="Camara de comercio sept 19.pdf"/>
    <hyperlink ref="A317" r:id="rId_hyperlink_631" tooltip="ASOCIACION DE AMIGOS DEL MUSEO NACIONAL" display="ASOCIACION DE AMIGOS DEL MUSEO NACIONAL"/>
    <hyperlink ref="C317" r:id="rId_hyperlink_632" tooltip="Renta2021.pdf" display="Renta2021.pdf"/>
    <hyperlink ref="A318" r:id="rId_hyperlink_633" tooltip="ASOCIACION DE AMIGOS DEL MUSEO NACIONAL" display="ASOCIACION DE AMIGOS DEL MUSEO NACIONAL"/>
    <hyperlink ref="C318" r:id="rId_hyperlink_634" tooltip="Documentos cierre año 2021.pdf" display="Documentos cierre año 2021.pdf"/>
    <hyperlink ref="A319" r:id="rId_hyperlink_635" tooltip="ASOCIACION DE AMIGOS DEL MUSEO NACIONAL" display="ASOCIACION DE AMIGOS DEL MUSEO NACIONAL"/>
    <hyperlink ref="C319" r:id="rId_hyperlink_636" tooltip="Firma Mdla.jpg" display="Firma Mdla.jpg"/>
    <hyperlink ref="A320" r:id="rId_hyperlink_637" tooltip="Carlos Salazar" display="Carlos Salazar"/>
    <hyperlink ref="C320" r:id="rId_hyperlink_638" tooltip="RUT ACTUALIZADO MAYO 2022.pdf" display="RUT ACTUALIZADO MAYO 2022.pdf"/>
    <hyperlink ref="A321" r:id="rId_hyperlink_639" tooltip="Carlos Salazar" display="Carlos Salazar"/>
    <hyperlink ref="C321" r:id="rId_hyperlink_640" tooltip="CEDULA.pdf" display="CEDULA.pdf"/>
    <hyperlink ref="A322" r:id="rId_hyperlink_641" tooltip="Carlos Salazar" display="Carlos Salazar"/>
    <hyperlink ref="C322" r:id="rId_hyperlink_642" tooltip="BANCO DAVIVIENDA.pdf" display="BANCO DAVIVIENDA.pdf"/>
    <hyperlink ref="A323" r:id="rId_hyperlink_643" tooltip="Carlos Salazar" display="Carlos Salazar"/>
    <hyperlink ref="C323" r:id="rId_hyperlink_644" tooltip="DECLARACION DE RENTA 2022.pdf" display="DECLARACION DE RENTA 2022.pdf"/>
    <hyperlink ref="A324" r:id="rId_hyperlink_645" tooltip="Carlos Salazar" display="Carlos Salazar"/>
    <hyperlink ref="C324" r:id="rId_hyperlink_646" tooltip="Extractos.pdf" display="Extractos.pdf"/>
    <hyperlink ref="A325" r:id="rId_hyperlink_647" tooltip="Carlos Salazar" display="Carlos Salazar"/>
    <hyperlink ref="C325" r:id="rId_hyperlink_648" tooltip="Banco 2.pdf" display="Banco 2.pdf"/>
    <hyperlink ref="A326" r:id="rId_hyperlink_649" tooltip="Carlos Salazar" display="Carlos Salazar"/>
    <hyperlink ref="C326" r:id="rId_hyperlink_650" tooltip="REFERENCIA COMERCIAL PLANETA.pdf" display="REFERENCIA COMERCIAL PLANETA.pdf"/>
    <hyperlink ref="A327" r:id="rId_hyperlink_651" tooltip="Carlos Salazar" display="Carlos Salazar"/>
    <hyperlink ref="C327" r:id="rId_hyperlink_652" tooltip="LIBRERÍA JAVIER 2021.pdf" display="LIBRERÍA JAVIER 2021.pdf"/>
    <hyperlink ref="A328" r:id="rId_hyperlink_653" tooltip="Carlos Salazar" display="Carlos Salazar"/>
    <hyperlink ref="C328" r:id="rId_hyperlink_654" tooltip="REFERENCIA COMERCIAL PENGUIN RANDOM.pdf" display="REFERENCIA COMERCIAL PENGUIN RANDOM.pdf"/>
    <hyperlink ref="A329" r:id="rId_hyperlink_655" tooltip="Carlos Salazar" display="Carlos Salazar"/>
    <hyperlink ref="C329" r:id="rId_hyperlink_656" tooltip="FIRMA.jpg" display="FIRMA.jpg"/>
    <hyperlink ref="A330" r:id="rId_hyperlink_657" tooltip="Carlos Salazar" display="Carlos Salazar"/>
    <hyperlink ref="C330" r:id="rId_hyperlink_658" tooltip="HUELLA.jpg" display="HUELLA.jpg"/>
    <hyperlink ref="A331" r:id="rId_hyperlink_659" tooltip="CONTRABAJO LIBRO Y CAFÉ" display="CONTRABAJO LIBRO Y CAFÉ"/>
    <hyperlink ref="C331" r:id="rId_hyperlink_660" tooltip="RUT CONTRABAJO SAS 2022.pdf" display="RUT CONTRABAJO SAS 2022.pdf"/>
    <hyperlink ref="A332" r:id="rId_hyperlink_661" tooltip="CONTRABAJO LIBRO Y CAFÉ" display="CONTRABAJO LIBRO Y CAFÉ"/>
    <hyperlink ref="C332" r:id="rId_hyperlink_662" tooltip="RUT MONICA CHACON ACTUAL 2022.pdf" display="RUT MONICA CHACON ACTUAL 2022.pdf"/>
    <hyperlink ref="A333" r:id="rId_hyperlink_663" tooltip="CONTRABAJO LIBRO Y CAFÉ" display="CONTRABAJO LIBRO Y CAFÉ"/>
    <hyperlink ref="C333" r:id="rId_hyperlink_664" tooltip="ccmonicachacon.pdf" display="ccmonicachacon.pdf"/>
    <hyperlink ref="A334" r:id="rId_hyperlink_665" tooltip="CONTRABAJO LIBRO Y CAFÉ" display="CONTRABAJO LIBRO Y CAFÉ"/>
    <hyperlink ref="C334" r:id="rId_hyperlink_666" tooltip="Certificado_bancoDavivienda.pdf" display="Certificado_bancoDavivienda.pdf"/>
    <hyperlink ref="A335" r:id="rId_hyperlink_667" tooltip="CONTRABAJO LIBRO Y CAFÉ" display="CONTRABAJO LIBRO Y CAFÉ"/>
    <hyperlink ref="C335" r:id="rId_hyperlink_668" tooltip="Referencia_comercial.pdf" display="Referencia_comercial.pdf"/>
    <hyperlink ref="A336" r:id="rId_hyperlink_669" tooltip="CONTRABAJO LIBRO Y CAFÉ" display="CONTRABAJO LIBRO Y CAFÉ"/>
    <hyperlink ref="C336" r:id="rId_hyperlink_670" tooltip="CERTIFICADO DE EXISTENCIA.pdf" display="CERTIFICADO DE EXISTENCIA.pdf"/>
    <hyperlink ref="A337" r:id="rId_hyperlink_671" tooltip="CONTRABAJO LIBRO Y CAFÉ" display="CONTRABAJO LIBRO Y CAFÉ"/>
    <hyperlink ref="C337" r:id="rId_hyperlink_672" tooltip="Extracto_junio2022.pdf" display="Extracto_junio2022.pdf"/>
    <hyperlink ref="A338" r:id="rId_hyperlink_673" tooltip="CONTRABAJO LIBRO Y CAFÉ" display="CONTRABAJO LIBRO Y CAFÉ"/>
    <hyperlink ref="C338" r:id="rId_hyperlink_674" tooltip="RENTA AÑO 2020 MONICA.pdf" display="RENTA AÑO 2020 MONICA.pdf"/>
    <hyperlink ref="A339" r:id="rId_hyperlink_675" tooltip="CONTRABAJO LIBRO Y CAFÉ" display="CONTRABAJO LIBRO Y CAFÉ"/>
    <hyperlink ref="C339" r:id="rId_hyperlink_676" tooltip="BALANCE INCIAL 2022 CONTRABAJO_firmado.pdf" display="BALANCE INCIAL 2022 CONTRABAJO_firmado.pdf"/>
    <hyperlink ref="A340" r:id="rId_hyperlink_677" tooltip="CONTRABAJO LIBRO Y CAFÉ" display="CONTRABAJO LIBRO Y CAFÉ"/>
    <hyperlink ref="C340" r:id="rId_hyperlink_678" tooltip="Sin título.png" display="Sin título.png"/>
    <hyperlink ref="A341" r:id="rId_hyperlink_679" tooltip="Diego Beltrán" display="Diego Beltrán"/>
    <hyperlink ref="C341" r:id="rId_hyperlink_680" tooltip="RUT.pdf" display="RUT.pdf"/>
    <hyperlink ref="A342" r:id="rId_hyperlink_681" tooltip="Diego Beltrán" display="Diego Beltrán"/>
    <hyperlink ref="C342" r:id="rId_hyperlink_682" tooltip="CC Representante Legal.pdf" display="CC Representante Legal.pdf"/>
    <hyperlink ref="A343" r:id="rId_hyperlink_683" tooltip="Diego Beltrán" display="Diego Beltrán"/>
    <hyperlink ref="C343" r:id="rId_hyperlink_684" tooltip="Davivienda Certificación de producto2811.pdf" display="Davivienda Certificación de producto2811.pdf"/>
    <hyperlink ref="A344" r:id="rId_hyperlink_685" tooltip="Diego Beltrán" display="Diego Beltrán"/>
    <hyperlink ref="C344" r:id="rId_hyperlink_686" tooltip="Referencia Comercial FCE- EL Callejón Librería.pdf" display="Referencia Comercial FCE- EL Callejón Librería.pdf"/>
    <hyperlink ref="A345" r:id="rId_hyperlink_687" tooltip="Diego Beltrán" display="Diego Beltrán"/>
    <hyperlink ref="C345" r:id="rId_hyperlink_688" tooltip="EXTRACTO_CuentadeAhorros_2022-04-01T00_00_00.pdf" display="EXTRACTO_CuentadeAhorros_2022-04-01T00_00_00.pdf"/>
    <hyperlink ref="A346" r:id="rId_hyperlink_689" tooltip="Diego Beltrán" display="Diego Beltrán"/>
    <hyperlink ref="C346" r:id="rId_hyperlink_690" tooltip="Certificado de ingresos y declaración renta 2020-2021.pdf" display="Certificado de ingresos y declaración renta 2020-2021.pdf"/>
    <hyperlink ref="A347" r:id="rId_hyperlink_691" tooltip="Diego Beltrán" display="Diego Beltrán"/>
    <hyperlink ref="C347" r:id="rId_hyperlink_692" tooltip="Referencia_Bancaria BdB.pdf" display="Referencia_Bancaria BdB.pdf"/>
    <hyperlink ref="A348" r:id="rId_hyperlink_693" tooltip="Diego Beltrán" display="Diego Beltrán"/>
    <hyperlink ref="C348" r:id="rId_hyperlink_694" tooltip="Firma.pdf" display="Firma.pdf"/>
    <hyperlink ref="A349" r:id="rId_hyperlink_695" tooltip="Diego Beltrán" display="Diego Beltrán"/>
    <hyperlink ref="C349" r:id="rId_hyperlink_696" tooltip="Huella.pdf" display="Huella.pdf"/>
    <hyperlink ref="A350" r:id="rId_hyperlink_697" tooltip="2621 sas" display="2621 sas"/>
    <hyperlink ref="C350" r:id="rId_hyperlink_698" tooltip="RUT 2621 SAS 12-10-2022.pdf" display="RUT 2621 SAS 12-10-2022.pdf"/>
    <hyperlink ref="A351" r:id="rId_hyperlink_699" tooltip="2621 sas" display="2621 sas"/>
    <hyperlink ref="C351" r:id="rId_hyperlink_700" tooltip="RUT ALEJANDRA CORREA JARAMILLO 12-10-2022.pdf" display="RUT ALEJANDRA CORREA JARAMILLO 12-10-2022.pdf"/>
    <hyperlink ref="A352" r:id="rId_hyperlink_701" tooltip="2621 sas" display="2621 sas"/>
    <hyperlink ref="C352" r:id="rId_hyperlink_702" tooltip="Cedula Representante Legal.pdf" display="Cedula Representante Legal.pdf"/>
    <hyperlink ref="A353" r:id="rId_hyperlink_703" tooltip="2621 sas" display="2621 sas"/>
    <hyperlink ref="C353" r:id="rId_hyperlink_704" tooltip="CERTIFICADO CUENTA DAVIVIENDA.pdf" display="CERTIFICADO CUENTA DAVIVIENDA.pdf"/>
    <hyperlink ref="A354" r:id="rId_hyperlink_705" tooltip="2621 sas" display="2621 sas"/>
    <hyperlink ref="C354" r:id="rId_hyperlink_706" tooltip="REFERENCIA COMERCIAL MARPICO.pdf" display="REFERENCIA COMERCIAL MARPICO.pdf"/>
    <hyperlink ref="A355" r:id="rId_hyperlink_707" tooltip="2621 sas" display="2621 sas"/>
    <hyperlink ref="C355" r:id="rId_hyperlink_708" tooltip="CERTIFICADO CAMARA DE COMERCIO OCTUBRE 21-2022.pdf" display="CERTIFICADO CAMARA DE COMERCIO OCTUBRE 21-2022.pdf"/>
    <hyperlink ref="A356" r:id="rId_hyperlink_709" tooltip="2621 sas" display="2621 sas"/>
    <hyperlink ref="C356" r:id="rId_hyperlink_710" tooltip="10 OCTUBRE CUENTA CORRIENTE.pdf" display="10 OCTUBRE CUENTA CORRIENTE.pdf"/>
    <hyperlink ref="A357" r:id="rId_hyperlink_711" tooltip="2621 sas" display="2621 sas"/>
    <hyperlink ref="C357" r:id="rId_hyperlink_712" tooltip="2621 SAS DECLARACION DE RENTA 2021.pdf" display="2621 SAS DECLARACION DE RENTA 2021.pdf"/>
    <hyperlink ref="A358" r:id="rId_hyperlink_713" tooltip="2621 sas" display="2621 sas"/>
    <hyperlink ref="C358" r:id="rId_hyperlink_714" tooltip="estdoenlasitucaion financiera 26212021.pdf" display="estdoenlasitucaion financiera 26212021.pdf"/>
    <hyperlink ref="A359" r:id="rId_hyperlink_715" tooltip="2621 sas" display="2621 sas"/>
    <hyperlink ref="C359" r:id="rId_hyperlink_716" tooltip="firma alejandra.PNG" display="firma alejandra.PNG"/>
    <hyperlink ref="A360" r:id="rId_hyperlink_717" tooltip="2621 sas" display="2621 sas"/>
    <hyperlink ref="C360" r:id="rId_hyperlink_718" tooltip="huella alejandra correa.jpeg" display="huella alejandra correa.jpeg"/>
    <hyperlink ref="A361" r:id="rId_hyperlink_719" tooltip="Ányela Gómez" display="Ányela Gómez"/>
    <hyperlink ref="C361" r:id="rId_hyperlink_720" tooltip="RUT ANYELA GOMEZ GENERADO AGOSTO 29 DE 2022 (1).pdf" display="RUT ANYELA GOMEZ GENERADO AGOSTO 29 DE 2022 (1).pdf"/>
    <hyperlink ref="A362" r:id="rId_hyperlink_721" tooltip="Ányela Gómez" display="Ányela Gómez"/>
    <hyperlink ref="C362" r:id="rId_hyperlink_722" tooltip="T26_Referencia_Bancaria_2022102109454029819.pdf" display="T26_Referencia_Bancaria_2022102109454029819.pdf"/>
    <hyperlink ref="A363" r:id="rId_hyperlink_723" tooltip="Ányela Gómez" display="Ányela Gómez"/>
    <hyperlink ref="C363" r:id="rId_hyperlink_724" tooltip="Cedula (1).pdf" display="Cedula (1).pdf"/>
    <hyperlink ref="A364" r:id="rId_hyperlink_725" tooltip="Ányela Gómez" display="Ányela Gómez"/>
    <hyperlink ref="C364" r:id="rId_hyperlink_726" tooltip="Referencia Comercial SPI.pdf" display="Referencia Comercial SPI.pdf"/>
    <hyperlink ref="A365" r:id="rId_hyperlink_727" tooltip="Ányela Gómez" display="Ányela Gómez"/>
    <hyperlink ref="C365" r:id="rId_hyperlink_728" tooltip="EXTRACTO_CuentaCorrienteComercial_2022-10-01T12_00_00.pdf" display="EXTRACTO_CuentaCorrienteComercial_2022-10-01T12_00_00.pdf"/>
    <hyperlink ref="A366" r:id="rId_hyperlink_729" tooltip="Ányela Gómez" display="Ányela Gómez"/>
    <hyperlink ref="C366" r:id="rId_hyperlink_730" tooltip="EXTRACTO_CuentaCorrienteComercial_2022-09-01T12_00_00.pdf" display="EXTRACTO_CuentaCorrienteComercial_2022-09-01T12_00_00.pdf"/>
    <hyperlink ref="A367" r:id="rId_hyperlink_731" tooltip="Ányela Gómez" display="Ányela Gómez"/>
    <hyperlink ref="C367" r:id="rId_hyperlink_732" tooltip="DECLARACION DE RENTA F-210 DE 2021 ANYELA YALILE GOMEZ CARDONA.pdf" display="DECLARACION DE RENTA F-210 DE 2021 ANYELA YALILE GOMEZ CARDONA.pdf"/>
    <hyperlink ref="A368" r:id="rId_hyperlink_733" tooltip="Ányela Gómez" display="Ányela Gómez"/>
    <hyperlink ref="C368" r:id="rId_hyperlink_734" tooltip="CamScanner 09-19-2022 19.13 (1).pdf" display="CamScanner 09-19-2022 19.13 (1).pdf"/>
    <hyperlink ref="A369" r:id="rId_hyperlink_735" tooltip="Ányela Gómez" display="Ányela Gómez"/>
    <hyperlink ref="C369" r:id="rId_hyperlink_736" tooltip="WhatsApp Image 2022-11-21 at 6.53.47 PM.jpeg" display="WhatsApp Image 2022-11-21 at 6.53.47 PM.jpeg"/>
    <hyperlink ref="A370" r:id="rId_hyperlink_737" tooltip="Nury Acuña" display="Nury Acuña"/>
    <hyperlink ref="C370" r:id="rId_hyperlink_738" tooltip="RUT.pdf" display="RUT.pdf"/>
    <hyperlink ref="A371" r:id="rId_hyperlink_739" tooltip="Nury Acuña" display="Nury Acuña"/>
    <hyperlink ref="C371" r:id="rId_hyperlink_740" tooltip="Cedula Patricia.pdf" display="Cedula Patricia.pdf"/>
    <hyperlink ref="A372" r:id="rId_hyperlink_741" tooltip="Nury Acuña" display="Nury Acuña"/>
    <hyperlink ref="C372" r:id="rId_hyperlink_742" tooltip="CERTIFICACION BANCARIA.pdf" display="CERTIFICACION BANCARIA.pdf"/>
    <hyperlink ref="A373" r:id="rId_hyperlink_743" tooltip="Nury Acuña" display="Nury Acuña"/>
    <hyperlink ref="C373" r:id="rId_hyperlink_744" tooltip="Certificacion comercial (1).pdf" display="Certificacion comercial (1).pdf"/>
    <hyperlink ref="A374" r:id="rId_hyperlink_745" tooltip="Nury Acuña" display="Nury Acuña"/>
    <hyperlink ref="C374" r:id="rId_hyperlink_746" tooltip="Certificacion comercial.pdf" display="Certificacion comercial.pdf"/>
    <hyperlink ref="A375" r:id="rId_hyperlink_747" tooltip="Nury Acuña" display="Nury Acuña"/>
    <hyperlink ref="C375" r:id="rId_hyperlink_748" tooltip="NURY PATRICIA ACUÑA RMIREZ.pdf" display="NURY PATRICIA ACUÑA RMIREZ.pdf"/>
    <hyperlink ref="A376" r:id="rId_hyperlink_749" tooltip="Nury Acuña" display="Nury Acuña"/>
    <hyperlink ref="C376" r:id="rId_hyperlink_750" tooltip="balance general a 30 de agosto de 2022.pdf" display="balance general a 30 de agosto de 2022.pdf"/>
    <hyperlink ref="A377" r:id="rId_hyperlink_751" tooltip="Nury Acuña" display="Nury Acuña"/>
    <hyperlink ref="C377" r:id="rId_hyperlink_752" tooltip="Certificación de producto1279 (5).pdf" display="Certificación de producto1279 (5).pdf"/>
    <hyperlink ref="A378" r:id="rId_hyperlink_753" tooltip="Nury Acuña" display="Nury Acuña"/>
    <hyperlink ref="C378" r:id="rId_hyperlink_754" tooltip="extracto_202210.pdf" display="extracto_202210.pdf"/>
    <hyperlink ref="A379" r:id="rId_hyperlink_755" tooltip="Nury Acuña" display="Nury Acuña"/>
    <hyperlink ref="C379" r:id="rId_hyperlink_756" tooltip="patito258.jpg" display="patito258.jpg"/>
    <hyperlink ref="A380" r:id="rId_hyperlink_757" tooltip="Nury Acuña" display="Nury Acuña"/>
    <hyperlink ref="C380" r:id="rId_hyperlink_758" tooltip="HUELLA PATRICIA.jpeg" display="HUELLA PATRICIA.jpeg"/>
    <hyperlink ref="A381" r:id="rId_hyperlink_759" tooltip="D19482" display="D19482"/>
    <hyperlink ref="C381" r:id="rId_hyperlink_760" tooltip="Rut actualizado.pdf" display="Rut actualizado.pdf"/>
    <hyperlink ref="A382" r:id="rId_hyperlink_761" tooltip="D19482" display="D19482"/>
    <hyperlink ref="C382" r:id="rId_hyperlink_762" tooltip="Rut rodrigo.pdf" display="Rut rodrigo.pdf"/>
    <hyperlink ref="A383" r:id="rId_hyperlink_763" tooltip="D19482" display="D19482"/>
    <hyperlink ref="C383" r:id="rId_hyperlink_764" tooltip="DOC101022-10102022114854.pdf" display="DOC101022-10102022114854.pdf"/>
    <hyperlink ref="A384" r:id="rId_hyperlink_765" tooltip="D19482" display="D19482"/>
    <hyperlink ref="C384" r:id="rId_hyperlink_766" tooltip="certificación bancaria con saldo.pdf" display="certificación bancaria con saldo.pdf"/>
    <hyperlink ref="A385" r:id="rId_hyperlink_767" tooltip="D19482" display="D19482"/>
    <hyperlink ref="C385" r:id="rId_hyperlink_768" tooltip="Certificado de existencia TLÖN Nov.pdf" display="Certificado de existencia TLÖN Nov.pdf"/>
    <hyperlink ref="A386" r:id="rId_hyperlink_769" tooltip="D19482" display="D19482"/>
    <hyperlink ref="C386" r:id="rId_hyperlink_770" tooltip="DECLARACIÓN RENTA 2021 CRISTIAN HERNANDEZ.pdf" display="DECLARACIÓN RENTA 2021 CRISTIAN HERNANDEZ.pdf"/>
    <hyperlink ref="A387" r:id="rId_hyperlink_771" tooltip="D19482" display="D19482"/>
    <hyperlink ref="C387" r:id="rId_hyperlink_772" tooltip="CamScanner 11-22-2022 12.23.pdf" display="CamScanner 11-22-2022 12.23.pdf"/>
    <hyperlink ref="A388" r:id="rId_hyperlink_773" tooltip="D19482" display="D19482"/>
    <hyperlink ref="C388" r:id="rId_hyperlink_774" tooltip="doc15827920221110161256 (1).pdf" display="doc15827920221110161256 (1).pdf"/>
    <hyperlink ref="A389" r:id="rId_hyperlink_775" tooltip="D19482" display="D19482"/>
    <hyperlink ref="C389" r:id="rId_hyperlink_776" tooltip="rodrigo firma.jpeg" display="rodrigo firma.jpeg"/>
    <hyperlink ref="A390" r:id="rId_hyperlink_777" tooltip="D19482" display="D19482"/>
    <hyperlink ref="C390" r:id="rId_hyperlink_778" tooltip="rodrigo huella .jpeg" display="rodrigo huella .jpeg"/>
    <hyperlink ref="A391" r:id="rId_hyperlink_779" tooltip="Nancy Segura" display="Nancy Segura"/>
    <hyperlink ref="C391" r:id="rId_hyperlink_780" tooltip="cc_compressed.pdf" display="cc_compressed.pdf"/>
    <hyperlink ref="A392" r:id="rId_hyperlink_781" tooltip="Nancy Segura" display="Nancy Segura"/>
    <hyperlink ref="C392" r:id="rId_hyperlink_782" tooltip="DOC-20221104-WA0003" display="DOC-20221104-WA0003"/>
    <hyperlink ref="A393" r:id="rId_hyperlink_783" tooltip="Nancy Segura" display="Nancy Segura"/>
    <hyperlink ref="C393" r:id="rId_hyperlink_784" tooltip="Referencias_Bancarias_2022-11-28 16-50-23.pdf" display="Referencias_Bancarias_2022-11-28 16-50-23.pdf"/>
    <hyperlink ref="A394" r:id="rId_hyperlink_785" tooltip="Nancy Segura" display="Nancy Segura"/>
    <hyperlink ref="C394" r:id="rId_hyperlink_786" tooltip="Carta-de-referencia-comercial (1).PDF" display="Carta-de-referencia-comercial (1).PDF"/>
    <hyperlink ref="A395" r:id="rId_hyperlink_787" tooltip="Nancy Segura" display="Nancy Segura"/>
    <hyperlink ref="C395" r:id="rId_hyperlink_788" tooltip="IMG-20221206-WA0006.jpg" display="IMG-20221206-WA0006.jpg"/>
    <hyperlink ref="A396" r:id="rId_hyperlink_789" tooltip="Nancy Segura" display="Nancy Segura"/>
    <hyperlink ref="C396" r:id="rId_hyperlink_790" tooltip="IMG-20221206-WA0005.jpg" display="IMG-20221206-WA0005.jpg"/>
    <hyperlink ref="A397" r:id="rId_hyperlink_791" tooltip="D19470" display="D19470"/>
    <hyperlink ref="C397" r:id="rId_hyperlink_792" tooltip="RUT Enhacore Books SAS.pdf" display="RUT Enhacore Books SAS.pdf"/>
    <hyperlink ref="A398" r:id="rId_hyperlink_793" tooltip="D19470" display="D19470"/>
    <hyperlink ref="C398" r:id="rId_hyperlink_794" tooltip="Rut Alejandro - Enhacore 2022.pdf" display="Rut Alejandro - Enhacore 2022.pdf"/>
    <hyperlink ref="A399" r:id="rId_hyperlink_795" tooltip="D19470" display="D19470"/>
    <hyperlink ref="C399" r:id="rId_hyperlink_796" tooltip="CC_Alejandro_Herrera_.pdf" display="CC_Alejandro_Herrera_.pdf"/>
    <hyperlink ref="A400" r:id="rId_hyperlink_797" tooltip="D19470" display="D19470"/>
    <hyperlink ref="C400" r:id="rId_hyperlink_798" tooltip="SB22630204D4223.pdf" display="SB22630204D4223.pdf"/>
    <hyperlink ref="A401" r:id="rId_hyperlink_799" tooltip="D19470" display="D19470"/>
    <hyperlink ref="C401" r:id="rId_hyperlink_800" tooltip="1 Declaracion de Renta 2021 (1).pdf" display="1 Declaracion de Renta 2021 (1).pdf"/>
    <hyperlink ref="A402" r:id="rId_hyperlink_801" tooltip="D19470" display="D19470"/>
    <hyperlink ref="C402" r:id="rId_hyperlink_802" tooltip="Estados Iniciales .pdf" display="Estados Iniciales .pdf"/>
    <hyperlink ref="A403" r:id="rId_hyperlink_803" tooltip="D19470" display="D19470"/>
    <hyperlink ref="C403" r:id="rId_hyperlink_804" tooltip="Alejandro-Herrera-Prada_black_low-res.png" display="Alejandro-Herrera-Prada_black_low-res.png"/>
    <hyperlink ref="A404" r:id="rId_hyperlink_805" tooltip="C16047" display="C16047"/>
    <hyperlink ref="C404" r:id="rId_hyperlink_806" tooltip="RUT-SAVIA.pdf" display="RUT-SAVIA.pdf"/>
    <hyperlink ref="A405" r:id="rId_hyperlink_807" tooltip="C16047" display="C16047"/>
    <hyperlink ref="C405" r:id="rId_hyperlink_808" tooltip="Cédula CRS.jpeg" display="Cédula CRS.jpeg"/>
    <hyperlink ref="A406" r:id="rId_hyperlink_809" tooltip="C16047" display="C16047"/>
    <hyperlink ref="C406" r:id="rId_hyperlink_810" tooltip="Referencia Bancario Bancolombia.pdf" display="Referencia Bancario Bancolombia.pdf"/>
    <hyperlink ref="A407" r:id="rId_hyperlink_811" tooltip="C16047" display="C16047"/>
    <hyperlink ref="C407" r:id="rId_hyperlink_812" tooltip="CERTIFICACIÒN COMERCIAL.pdf" display="CERTIFICACIÒN COMERCIAL.pdf"/>
    <hyperlink ref="A408" r:id="rId_hyperlink_813" tooltip="C16047" display="C16047"/>
    <hyperlink ref="C408" r:id="rId_hyperlink_814" tooltip="Certificación Bancaria DAVIVIENDA.pdf" display="Certificación Bancaria DAVIVIENDA.pdf"/>
    <hyperlink ref="A409" r:id="rId_hyperlink_815" tooltip="C16047" display="C16047"/>
    <hyperlink ref="C409" r:id="rId_hyperlink_816" tooltip="Recomencación comercial John Monsalve.pdf" display="Recomencación comercial John Monsalve.pdf"/>
    <hyperlink ref="A410" r:id="rId_hyperlink_817" tooltip="C16047" display="C16047"/>
    <hyperlink ref="C410" r:id="rId_hyperlink_818" tooltip="Estados de cuenta e inversiones.pdf" display="Estados de cuenta e inversiones.pdf"/>
    <hyperlink ref="A411" r:id="rId_hyperlink_819" tooltip="C16047" display="C16047"/>
    <hyperlink ref="C411" r:id="rId_hyperlink_820" tooltip="Escritura Pública.pdf" display="Escritura Pública.pdf"/>
    <hyperlink ref="A412" r:id="rId_hyperlink_821" tooltip="C16047" display="C16047"/>
    <hyperlink ref="C412" r:id="rId_hyperlink_822" tooltip="firma CRS.jpeg" display="firma CRS.jpeg"/>
    <hyperlink ref="A413" r:id="rId_hyperlink_823" tooltip="D19493" display="D19493"/>
    <hyperlink ref="C413" r:id="rId_hyperlink_824" tooltip="RUT Verbena literaria 29 nov.pdf" display="RUT Verbena literaria 29 nov.pdf"/>
    <hyperlink ref="A414" r:id="rId_hyperlink_825" tooltip="D19493" display="D19493"/>
    <hyperlink ref="C414" r:id="rId_hyperlink_826" tooltip="Cedula representante legal.pdf" display="Cedula representante legal.pdf"/>
    <hyperlink ref="A415" r:id="rId_hyperlink_827" tooltip="D19493" display="D19493"/>
    <hyperlink ref="C415" r:id="rId_hyperlink_828" tooltip="Certificación bancaria.pdf" display="Certificación bancaria.pdf"/>
    <hyperlink ref="A416" r:id="rId_hyperlink_829" tooltip="D19493" display="D19493"/>
    <hyperlink ref="C416" r:id="rId_hyperlink_830" tooltip="Certificado existencia y representaciÃ³n legal.pdf" display="Certificado existencia y representaciÃ³n legal.pdf"/>
    <hyperlink ref="A417" r:id="rId_hyperlink_831" tooltip="D19493" display="D19493"/>
    <hyperlink ref="C417" r:id="rId_hyperlink_832" tooltip="0_18000008012 VERBENA LITERARIA SAS.pdf" display="0_18000008012 VERBENA LITERARIA SAS.pdf"/>
    <hyperlink ref="A418" r:id="rId_hyperlink_833" tooltip="D19493" display="D19493"/>
    <hyperlink ref="C418" r:id="rId_hyperlink_834" tooltip="recomendacion siglo.pdf" display="recomendacion siglo.pdf"/>
    <hyperlink ref="A419" r:id="rId_hyperlink_835" tooltip="D19493" display="D19493"/>
    <hyperlink ref="C419" r:id="rId_hyperlink_836" tooltip="5. Declaracion 2021 Andre Jaramillo firmada y presentada.pdf" display="5. Declaracion 2021 Andre Jaramillo firmada y presentada.pdf"/>
    <hyperlink ref="A420" r:id="rId_hyperlink_837" tooltip="D19493" display="D19493"/>
    <hyperlink ref="C420" r:id="rId_hyperlink_838" tooltip="estados.pdf" display="estados.pdf"/>
    <hyperlink ref="A421" r:id="rId_hyperlink_839" tooltip="D19493" display="D19493"/>
    <hyperlink ref="C421" r:id="rId_hyperlink_840" tooltip="firma.png" display="firma.png"/>
    <hyperlink ref="A422" r:id="rId_hyperlink_841" tooltip="BROS BOOK SAS" display="BROS BOOK SAS"/>
    <hyperlink ref="C422" r:id="rId_hyperlink_842" tooltip="RUT BROS BOOK SAS DIC.pdf" display="RUT BROS BOOK SAS DIC.pdf"/>
    <hyperlink ref="A423" r:id="rId_hyperlink_843" tooltip="BROS BOOK SAS" display="BROS BOOK SAS"/>
    <hyperlink ref="C423" r:id="rId_hyperlink_844" tooltip="COPIA REPRESENTANTE LEGAL (2).pdf" display="COPIA REPRESENTANTE LEGAL (2).pdf"/>
    <hyperlink ref="A424" r:id="rId_hyperlink_845" tooltip="BROS BOOK SAS" display="BROS BOOK SAS"/>
    <hyperlink ref="C424" r:id="rId_hyperlink_846" tooltip="CERTIFICACION CAJA SOCIAL BROS BOOK.pdf" display="CERTIFICACION CAJA SOCIAL BROS BOOK.pdf"/>
    <hyperlink ref="A425" r:id="rId_hyperlink_847" tooltip="BROS BOOK SAS" display="BROS BOOK SAS"/>
    <hyperlink ref="C425" r:id="rId_hyperlink_848" tooltip="CAMARA DE COMERCIO BROS BOOK ENERO 2023.pdf" display="CAMARA DE COMERCIO BROS BOOK ENERO 2023.pdf"/>
    <hyperlink ref="A426" r:id="rId_hyperlink_849" tooltip="BROS BOOK SAS" display="BROS BOOK SAS"/>
    <hyperlink ref="C426" r:id="rId_hyperlink_850" tooltip="DICIEMBRE 2022.PDF" display="DICIEMBRE 2022.PDF"/>
    <hyperlink ref="A427" r:id="rId_hyperlink_851" tooltip="BROS BOOK SAS" display="BROS BOOK SAS"/>
    <hyperlink ref="C427" r:id="rId_hyperlink_852" tooltip="Certificacion Comercial Bros Book.pdf" display="Certificacion Comercial Bros Book.pdf"/>
    <hyperlink ref="A428" r:id="rId_hyperlink_853" tooltip="BROS BOOK SAS" display="BROS BOOK SAS"/>
    <hyperlink ref="C428" r:id="rId_hyperlink_854" tooltip="NOVIEMBRE 2022.PDF" display="NOVIEMBRE 2022.PDF"/>
    <hyperlink ref="A429" r:id="rId_hyperlink_855" tooltip="BROS BOOK SAS" display="BROS BOOK SAS"/>
    <hyperlink ref="C429" r:id="rId_hyperlink_856" tooltip="EXTRACTO OCTUBRE 2022.PDF" display="EXTRACTO OCTUBRE 2022.PDF"/>
    <hyperlink ref="A430" r:id="rId_hyperlink_857" tooltip="BROS BOOK SAS" display="BROS BOOK SAS"/>
    <hyperlink ref="C430" r:id="rId_hyperlink_858" tooltip="Documentos escaneados.pdf" display="Documentos escaneados.pdf"/>
    <hyperlink ref="A431" r:id="rId_hyperlink_859" tooltip="Sebastian Zuluaga" display="Sebastian Zuluaga"/>
    <hyperlink ref="C431" r:id="rId_hyperlink_860" tooltip="Rut Alamo libreria.pdf" display="Rut Alamo libreria.pdf"/>
    <hyperlink ref="A432" r:id="rId_hyperlink_861" tooltip="Sebastian Zuluaga" display="Sebastian Zuluaga"/>
    <hyperlink ref="C432" r:id="rId_hyperlink_862" tooltip="Copia de b.Cedula.pdf" display="Copia de b.Cedula.pdf"/>
    <hyperlink ref="A433" r:id="rId_hyperlink_863" tooltip="Sebastian Zuluaga" display="Sebastian Zuluaga"/>
    <hyperlink ref="C433" r:id="rId_hyperlink_864" tooltip="Certificación bancaria.pdf" display="Certificación bancaria.pdf"/>
    <hyperlink ref="A434" r:id="rId_hyperlink_865" tooltip="Sebastian Zuluaga" display="Sebastian Zuluaga"/>
    <hyperlink ref="C434" r:id="rId_hyperlink_866" tooltip="Referencia Libelula.pdf" display="Referencia Libelula.pdf"/>
    <hyperlink ref="A435" r:id="rId_hyperlink_867" tooltip="Sebastian Zuluaga" display="Sebastian Zuluaga"/>
    <hyperlink ref="C435" r:id="rId_hyperlink_868" tooltip="Copia de DECLARACIÓN DE RENTA 2021 SEBASTIAN ZULUAGA.pdf" display="Copia de DECLARACIÓN DE RENTA 2021 SEBASTIAN ZULUAGA.pdf"/>
    <hyperlink ref="A436" r:id="rId_hyperlink_869" tooltip="Sebastian Zuluaga" display="Sebastian Zuluaga"/>
    <hyperlink ref="C436" r:id="rId_hyperlink_870" tooltip="Referencia Comercializadora Keop's.pdf" display="Referencia Comercializadora Keop's.pdf"/>
    <hyperlink ref="A437" r:id="rId_hyperlink_871" tooltip="Sebastian Zuluaga" display="Sebastian Zuluaga"/>
    <hyperlink ref="C437" r:id="rId_hyperlink_872" tooltip="ESTADO SITUACION FINANCIERA A DICIEMBRE-LIBRERIA AÑO 2.022.pdf" display="ESTADO SITUACION FINANCIERA A DICIEMBRE-LIBRERIA AÑO 2.022.pdf"/>
    <hyperlink ref="A438" r:id="rId_hyperlink_873" tooltip="Sebastian Zuluaga" display="Sebastian Zuluaga"/>
    <hyperlink ref="C438" r:id="rId_hyperlink_874" tooltip="extracto_202212_cuenta_de_ahorros_8433.pdf" display="extracto_202212_cuenta_de_ahorros_8433.pdf"/>
    <hyperlink ref="A439" r:id="rId_hyperlink_875" tooltip="Sebastian Zuluaga" display="Sebastian Zuluaga"/>
    <hyperlink ref="C439" r:id="rId_hyperlink_876" tooltip="Extracto Davivienda.pdf" display="Extracto Davivienda.pdf"/>
    <hyperlink ref="A440" r:id="rId_hyperlink_877" tooltip="Sebastian Zuluaga" display="Sebastian Zuluaga"/>
    <hyperlink ref="C440" r:id="rId_hyperlink_878" tooltip="Firm1.pdf" display="Firm1.pdf"/>
    <hyperlink ref="A441" r:id="rId_hyperlink_879" tooltip="Sebastian Zuluaga" display="Sebastian Zuluaga"/>
    <hyperlink ref="C441" r:id="rId_hyperlink_880" tooltip="Huella.pdf" display="Huella.pdf"/>
    <hyperlink ref="A442" r:id="rId_hyperlink_881" tooltip="ENTRE LÍNEAS LIBRERÍA" display="ENTRE LÍNEAS LIBRERÍA"/>
    <hyperlink ref="C442" r:id="rId_hyperlink_882" tooltip="Rut Sel noviembre de 2022.pdf" display="Rut Sel noviembre de 2022.pdf"/>
    <hyperlink ref="A443" r:id="rId_hyperlink_883" tooltip="ENTRE LÍNEAS LIBRERÍA" display="ENTRE LÍNEAS LIBRERÍA"/>
    <hyperlink ref="C443" r:id="rId_hyperlink_884" tooltip="CEDULA LINA (1).jpg" display="CEDULA LINA (1).jpg"/>
    <hyperlink ref="A444" r:id="rId_hyperlink_885" tooltip="ENTRE LÍNEAS LIBRERÍA" display="ENTRE LÍNEAS LIBRERÍA"/>
    <hyperlink ref="C444" r:id="rId_hyperlink_886" tooltip="Certificación bancaria Sel Julio de 2021.pdf" display="Certificación bancaria Sel Julio de 2021.pdf"/>
    <hyperlink ref="A445" r:id="rId_hyperlink_887" tooltip="ENTRE LÍNEAS LIBRERÍA" display="ENTRE LÍNEAS LIBRERÍA"/>
    <hyperlink ref="C445" r:id="rId_hyperlink_888" tooltip="Certificado de existencia sel nov 21 de 2022.pdf" display="Certificado de existencia sel nov 21 de 2022.pdf"/>
    <hyperlink ref="A446" r:id="rId_hyperlink_889" tooltip="ENTRE LÍNEAS LIBRERÍA" display="ENTRE LÍNEAS LIBRERÍA"/>
    <hyperlink ref="C446" r:id="rId_hyperlink_890" tooltip="REFERENCIA COMERCIAL RANDOM SEL SERVICIO (1).pdf año 2022.pdf" display="REFERENCIA COMERCIAL RANDOM SEL SERVICIO (1).pdf año 2022.pdf"/>
    <hyperlink ref="A447" r:id="rId_hyperlink_891" tooltip="ENTRE LÍNEAS LIBRERÍA" display="ENTRE LÍNEAS LIBRERÍA"/>
    <hyperlink ref="C447" r:id="rId_hyperlink_892" tooltip="rut LINA.pdf" display="rut LINA.pdf"/>
    <hyperlink ref="A448" r:id="rId_hyperlink_893" tooltip="ENTRE LÍNEAS LIBRERÍA" display="ENTRE LÍNEAS LIBRERÍA"/>
    <hyperlink ref="C448" r:id="rId_hyperlink_894" tooltip="declaracion de renta sel 2021.pdf" display="declaracion de renta sel 2021.pdf"/>
    <hyperlink ref="A449" r:id="rId_hyperlink_895" tooltip="ENTRE LÍNEAS LIBRERÍA" display="ENTRE LÍNEAS LIBRERÍA"/>
    <hyperlink ref="C449" r:id="rId_hyperlink_896" tooltip="CONJUNTO ESTADOS SEL 2021.pdf" display="CONJUNTO ESTADOS SEL 2021.pdf"/>
    <hyperlink ref="A450" r:id="rId_hyperlink_897" tooltip="ENTRE LÍNEAS LIBRERÍA" display="ENTRE LÍNEAS LIBRERÍA"/>
    <hyperlink ref="C450" r:id="rId_hyperlink_898" tooltip="Referencia comercial Urano noviembre de 2022.pdf" display="Referencia comercial Urano noviembre de 2022.pdf"/>
    <hyperlink ref="A451" r:id="rId_hyperlink_899" tooltip="ENTRE LÍNEAS LIBRERÍA" display="ENTRE LÍNEAS LIBRERÍA"/>
    <hyperlink ref="C451" r:id="rId_hyperlink_900" tooltip="lina.jpg" display="lina.jpg"/>
    <hyperlink ref="A452" r:id="rId_hyperlink_901" tooltip="PROSA DEL MUNDO ESPACIO EDUCATIVO Y CULTURAL - LIBRERÍA" display="PROSA DEL MUNDO ESPACIO EDUCATIVO Y CULTURAL - LIBRERÍA"/>
    <hyperlink ref="C452" r:id="rId_hyperlink_902" tooltip="RUT PROSA SAS.pdf" display="RUT PROSA SAS.pdf"/>
    <hyperlink ref="A453" r:id="rId_hyperlink_903" tooltip="PROSA DEL MUNDO ESPACIO EDUCATIVO Y CULTURAL - LIBRERÍA" display="PROSA DEL MUNDO ESPACIO EDUCATIVO Y CULTURAL - LIBRERÍA"/>
    <hyperlink ref="C453" r:id="rId_hyperlink_904" tooltip="Paola Roa (1).pdf" display="Paola Roa (1).pdf"/>
    <hyperlink ref="A454" r:id="rId_hyperlink_905" tooltip="PROSA DEL MUNDO ESPACIO EDUCATIVO Y CULTURAL - LIBRERÍA" display="PROSA DEL MUNDO ESPACIO EDUCATIVO Y CULTURAL - LIBRERÍA"/>
    <hyperlink ref="C454" r:id="rId_hyperlink_906" tooltip="Cédula Paola (1).pdf" display="Cédula Paola (1).pdf"/>
    <hyperlink ref="A455" r:id="rId_hyperlink_907" tooltip="PROSA DEL MUNDO ESPACIO EDUCATIVO Y CULTURAL - LIBRERÍA" display="PROSA DEL MUNDO ESPACIO EDUCATIVO Y CULTURAL - LIBRERÍA"/>
    <hyperlink ref="C455" r:id="rId_hyperlink_908" tooltip="REFERENCIA BANCARIA DEPOSITOS - Espa_ol.pdf" display="REFERENCIA BANCARIA DEPOSITOS - Espa_ol.pdf"/>
    <hyperlink ref="A456" r:id="rId_hyperlink_909" tooltip="PROSA DEL MUNDO ESPACIO EDUCATIVO Y CULTURAL - LIBRERÍA" display="PROSA DEL MUNDO ESPACIO EDUCATIVO Y CULTURAL - LIBRERÍA"/>
    <hyperlink ref="C456" r:id="rId_hyperlink_910" tooltip="Referencia Comercial Prosa del mundo.pdf" display="Referencia Comercial Prosa del mundo.pdf"/>
    <hyperlink ref="A457" r:id="rId_hyperlink_911" tooltip="PROSA DEL MUNDO ESPACIO EDUCATIVO Y CULTURAL - LIBRERÍA" display="PROSA DEL MUNDO ESPACIO EDUCATIVO Y CULTURAL - LIBRERÍA"/>
    <hyperlink ref="C457" r:id="rId_hyperlink_912" tooltip="SA23166198B9785 (2).pdf" display="SA23166198B9785 (2).pdf"/>
    <hyperlink ref="A458" r:id="rId_hyperlink_913" tooltip="PROSA DEL MUNDO ESPACIO EDUCATIVO Y CULTURAL - LIBRERÍA" display="PROSA DEL MUNDO ESPACIO EDUCATIVO Y CULTURAL - LIBRERÍA"/>
    <hyperlink ref="C458" r:id="rId_hyperlink_914" tooltip="Balance Incial o de apertura.pdf" display="Balance Incial o de apertura.pdf"/>
    <hyperlink ref="A459" r:id="rId_hyperlink_915" tooltip="PROSA DEL MUNDO ESPACIO EDUCATIVO Y CULTURAL - LIBRERÍA" display="PROSA DEL MUNDO ESPACIO EDUCATIVO Y CULTURAL - LIBRERÍA"/>
    <hyperlink ref="C459" r:id="rId_hyperlink_916" tooltip="ROA URREGO PAOLA ISABEL - PROSA DEL MUNDO ESPACIO EDU.pdf" display="ROA URREGO PAOLA ISABEL - PROSA DEL MUNDO ESPACIO EDU.pdf"/>
    <hyperlink ref="A460" r:id="rId_hyperlink_917" tooltip="PROSA DEL MUNDO ESPACIO EDUCATIVO Y CULTURAL - LIBRERÍA" display="PROSA DEL MUNDO ESPACIO EDUCATIVO Y CULTURAL - LIBRERÍA"/>
    <hyperlink ref="C460" r:id="rId_hyperlink_918" tooltip="BALANCE PAOLA ROA 2022-1.pdf" display="BALANCE PAOLA ROA 2022-1.pdf"/>
    <hyperlink ref="A461" r:id="rId_hyperlink_919" tooltip="PROSA DEL MUNDO ESPACIO EDUCATIVO Y CULTURAL - LIBRERÍA" display="PROSA DEL MUNDO ESPACIO EDUCATIVO Y CULTURAL - LIBRERÍA"/>
    <hyperlink ref="C461" r:id="rId_hyperlink_920" tooltip="firma pao.png" display="firma pao.png"/>
    <hyperlink ref="A462" r:id="rId_hyperlink_921" tooltip="TEATRO NACIONAL" display="TEATRO NACIONAL"/>
    <hyperlink ref="C462" r:id="rId_hyperlink_922" tooltip="RUT TEATRO NACIONAL30112022 (1).pdf" display="RUT TEATRO NACIONAL30112022 (1).pdf"/>
    <hyperlink ref="A463" r:id="rId_hyperlink_923" tooltip="TEATRO NACIONAL" display="TEATRO NACIONAL"/>
    <hyperlink ref="C463" r:id="rId_hyperlink_924" tooltip="CEDULA ENRIQUE VELEZ (1).png" display="CEDULA ENRIQUE VELEZ (1).png"/>
    <hyperlink ref="A464" r:id="rId_hyperlink_925" tooltip="TEATRO NACIONAL" display="TEATRO NACIONAL"/>
    <hyperlink ref="C464" r:id="rId_hyperlink_926" tooltip="DECLARACION DE RENTA 2021 (1).pdf" display="DECLARACION DE RENTA 2021 (1).pdf"/>
    <hyperlink ref="A465" r:id="rId_hyperlink_927" tooltip="TEATRO NACIONAL" display="TEATRO NACIONAL"/>
    <hyperlink ref="C465" r:id="rId_hyperlink_928" tooltip="CAMARA Y COMERCIO TEATRO NACIONAL-1.pdf" display="CAMARA Y COMERCIO TEATRO NACIONAL-1.pdf"/>
    <hyperlink ref="A466" r:id="rId_hyperlink_929" tooltip="TEATRO NACIONAL" display="TEATRO NACIONAL"/>
    <hyperlink ref="C466" r:id="rId_hyperlink_930" tooltip="ESTADOS FINANCIEROS 2021 (2)_compressed.pdf" display="ESTADOS FINANCIEROS 2021 (2)_compressed.pdf"/>
    <hyperlink ref="A467" r:id="rId_hyperlink_931" tooltip="TEATRO NACIONAL" display="TEATRO NACIONAL"/>
    <hyperlink ref="C467" r:id="rId_hyperlink_932" tooltip="firma.pdf" display="firm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2023-03-15T12:55:11-04:00</dcterms:created>
  <dcterms:modified xsi:type="dcterms:W3CDTF">2023-03-15T12:55:11-04:00</dcterms:modified>
  <dc:title>Untitled Spreadsheet</dc:title>
  <dc:description/>
  <dc:subject/>
  <cp:keywords/>
  <cp:category/>
</cp:coreProperties>
</file>